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u,vc,vs" sheetId="1" r:id="rId1"/>
  </sheets>
  <definedNames>
    <definedName name="_xlnm.Print_Area" localSheetId="0">'vu,vc,vs'!$B$1:$X$48</definedName>
  </definedNames>
  <calcPr calcId="152511"/>
</workbook>
</file>

<file path=xl/calcChain.xml><?xml version="1.0" encoding="utf-8"?>
<calcChain xmlns="http://schemas.openxmlformats.org/spreadsheetml/2006/main">
  <c r="Q8" i="1" l="1"/>
  <c r="C46" i="1" l="1"/>
  <c r="D46" i="1"/>
  <c r="T47" i="1"/>
  <c r="T44" i="1"/>
  <c r="T46" i="1" s="1"/>
  <c r="S47" i="1"/>
  <c r="S44" i="1"/>
  <c r="S46" i="1" s="1"/>
  <c r="R44" i="1"/>
  <c r="R47" i="1"/>
  <c r="Q44" i="1"/>
  <c r="Q46" i="1" s="1"/>
  <c r="Q47" i="1"/>
  <c r="R46" i="1" l="1"/>
  <c r="J21" i="1" l="1"/>
  <c r="M21" i="1"/>
  <c r="G21" i="1" s="1"/>
  <c r="B25" i="1" s="1"/>
  <c r="J8" i="1" l="1"/>
  <c r="T45" i="1" l="1"/>
  <c r="H46" i="1" s="1"/>
  <c r="G42" i="1" s="1"/>
  <c r="R45" i="1"/>
  <c r="L46" i="1" s="1"/>
  <c r="G41" i="1" s="1"/>
  <c r="S45" i="1"/>
  <c r="J46" i="1" s="1"/>
  <c r="I42" i="1" s="1"/>
  <c r="Q45" i="1"/>
  <c r="N46" i="1" s="1"/>
  <c r="I41" i="1" s="1"/>
  <c r="Q26" i="1"/>
  <c r="B24" i="1"/>
  <c r="D8" i="1" s="1"/>
  <c r="C8" i="1" s="1"/>
  <c r="Q27" i="1"/>
  <c r="H8" i="1"/>
  <c r="E46" i="1" l="1"/>
  <c r="B21" i="1"/>
  <c r="S11" i="1"/>
  <c r="B26" i="1"/>
  <c r="G8" i="1"/>
  <c r="E8" i="1"/>
  <c r="B19" i="1" s="1"/>
  <c r="F8" i="1"/>
  <c r="F46" i="1" l="1"/>
  <c r="B46" i="1"/>
  <c r="B18" i="1"/>
  <c r="B16" i="1"/>
  <c r="B17" i="1"/>
</calcChain>
</file>

<file path=xl/sharedStrings.xml><?xml version="1.0" encoding="utf-8"?>
<sst xmlns="http://schemas.openxmlformats.org/spreadsheetml/2006/main" count="50" uniqueCount="44">
  <si>
    <t>Ø</t>
  </si>
  <si>
    <t>کنترل برش و طراحی خاموت تحت برش</t>
  </si>
  <si>
    <t>Vu(ton)</t>
  </si>
  <si>
    <t>Vc(ton)</t>
  </si>
  <si>
    <t>Vs(ton)</t>
  </si>
  <si>
    <t>0.5ØVc(ton)</t>
  </si>
  <si>
    <t>ØVc(ton)</t>
  </si>
  <si>
    <r>
      <rPr>
        <b/>
        <sz val="18"/>
        <rFont val="Arial"/>
        <family val="2"/>
      </rPr>
      <t>fc</t>
    </r>
    <r>
      <rPr>
        <b/>
        <sz val="14"/>
        <rFont val="Arial"/>
        <family val="2"/>
      </rPr>
      <t>(mpa)</t>
    </r>
  </si>
  <si>
    <t>b(mm)</t>
  </si>
  <si>
    <t>cover(mm)</t>
  </si>
  <si>
    <t>h(mm)</t>
  </si>
  <si>
    <t>if:</t>
  </si>
  <si>
    <t>حالت 1 در طراحی خاموت</t>
  </si>
  <si>
    <t>حالت 2 در طراحی خاموت</t>
  </si>
  <si>
    <t>حالت 3 در طراحی خاموت</t>
  </si>
  <si>
    <t>حالت 4 در طراحی خاموت</t>
  </si>
  <si>
    <t>در حالت 3</t>
  </si>
  <si>
    <t>ØVmax(ton)</t>
  </si>
  <si>
    <t>در حالت 1و2</t>
  </si>
  <si>
    <r>
      <t>Vs</t>
    </r>
    <r>
      <rPr>
        <b/>
        <sz val="26"/>
        <color theme="1"/>
        <rFont val="Calibri"/>
        <family val="2"/>
        <scheme val="minor"/>
      </rPr>
      <t>(ton)</t>
    </r>
    <r>
      <rPr>
        <b/>
        <sz val="48"/>
        <color theme="1"/>
        <rFont val="Calibri"/>
        <family val="2"/>
        <scheme val="minor"/>
      </rPr>
      <t>=</t>
    </r>
  </si>
  <si>
    <t>سایز خاموت جهت طراحی(میلیمتر)=</t>
  </si>
  <si>
    <r>
      <t>S</t>
    </r>
    <r>
      <rPr>
        <b/>
        <sz val="26"/>
        <color theme="1"/>
        <rFont val="Calibri"/>
        <family val="2"/>
        <scheme val="minor"/>
      </rPr>
      <t>(cm)</t>
    </r>
    <r>
      <rPr>
        <b/>
        <sz val="48"/>
        <color theme="1"/>
        <rFont val="Calibri"/>
        <family val="2"/>
        <scheme val="minor"/>
      </rPr>
      <t>&lt;=</t>
    </r>
  </si>
  <si>
    <t>dt(mm)</t>
  </si>
  <si>
    <r>
      <t>S</t>
    </r>
    <r>
      <rPr>
        <b/>
        <sz val="28"/>
        <color theme="1"/>
        <rFont val="Calibri"/>
        <family val="2"/>
        <scheme val="minor"/>
      </rPr>
      <t>calc</t>
    </r>
    <r>
      <rPr>
        <b/>
        <sz val="26"/>
        <color theme="1"/>
        <rFont val="Calibri"/>
        <family val="2"/>
        <scheme val="minor"/>
      </rPr>
      <t>(cm)</t>
    </r>
    <r>
      <rPr>
        <b/>
        <sz val="48"/>
        <color theme="1"/>
        <rFont val="Calibri"/>
        <family val="2"/>
        <scheme val="minor"/>
      </rPr>
      <t>&lt;=</t>
    </r>
  </si>
  <si>
    <t>ØVs(ton)</t>
  </si>
  <si>
    <t>سربرگ shear detail</t>
  </si>
  <si>
    <t xml:space="preserve">سربرگ envelope </t>
  </si>
  <si>
    <t>صحت سنجی پارامترهای ایتبس شامل *Vu و Vp و Vg و . . . .</t>
  </si>
  <si>
    <t>از ایتبس تب shear details و سربرگ capacity moment استخراج شود</t>
  </si>
  <si>
    <r>
      <rPr>
        <b/>
        <sz val="18"/>
        <rFont val="Arial"/>
        <family val="2"/>
      </rPr>
      <t>fyAIII</t>
    </r>
    <r>
      <rPr>
        <b/>
        <sz val="14"/>
        <rFont val="Arial"/>
        <family val="2"/>
      </rPr>
      <t>(mpa)</t>
    </r>
  </si>
  <si>
    <r>
      <rPr>
        <b/>
        <sz val="18"/>
        <rFont val="Arial"/>
        <family val="2"/>
      </rPr>
      <t>fyAII</t>
    </r>
    <r>
      <rPr>
        <b/>
        <sz val="14"/>
        <rFont val="Arial"/>
        <family val="2"/>
      </rPr>
      <t>(mpa)</t>
    </r>
  </si>
  <si>
    <t>پارامترهای گزارش شده در ایتبس</t>
  </si>
  <si>
    <t>Designe Vu(etabs)=min[(Vp+Vg),Vu*]&gt;=factored Vu2</t>
  </si>
  <si>
    <t>Vp(etabs)
ton</t>
  </si>
  <si>
    <t>Vg(etabs)
ton</t>
  </si>
  <si>
    <t>Vu*(etabs)
ton</t>
  </si>
  <si>
    <t>پارامترهای زیر از ایتبس تب shear detail سربرگ design forces استخراج شود</t>
  </si>
  <si>
    <t>Vp(calc)
ton</t>
  </si>
  <si>
    <r>
      <t xml:space="preserve">فقط سلولهای </t>
    </r>
    <r>
      <rPr>
        <b/>
        <sz val="48"/>
        <color rgb="FF0070C0"/>
        <rFont val="Calibri"/>
        <family val="2"/>
        <scheme val="minor"/>
      </rPr>
      <t>آبی</t>
    </r>
    <r>
      <rPr>
        <b/>
        <sz val="48"/>
        <color theme="1"/>
        <rFont val="Calibri"/>
        <family val="2"/>
        <scheme val="minor"/>
      </rPr>
      <t xml:space="preserve"> رنگ مقداردهی شود</t>
    </r>
  </si>
  <si>
    <t>factored Vu2(etabs)
ton</t>
  </si>
  <si>
    <t>محاسبات دستی(صحت سنجی نتایج ایتبس)</t>
  </si>
  <si>
    <t>Designe Vu(calc)</t>
  </si>
  <si>
    <t>عدد بدست آمده فوق با مقدار                      از تب summary - سربرگ shear force and rainforcment باید یکی باشد.</t>
  </si>
  <si>
    <t>Vp+Vg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</si>
</sst>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0.0000"/>
  </numFmts>
  <fonts count="3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name val="Arial"/>
      <family val="2"/>
    </font>
    <font>
      <b/>
      <sz val="48"/>
      <color theme="1"/>
      <name val="Calibri"/>
      <family val="2"/>
      <scheme val="minor"/>
    </font>
    <font>
      <b/>
      <sz val="28"/>
      <name val="B Nazanin"/>
      <charset val="178"/>
    </font>
    <font>
      <b/>
      <sz val="16"/>
      <name val="Arial"/>
      <family val="2"/>
    </font>
    <font>
      <b/>
      <sz val="14"/>
      <name val="Arial"/>
      <family val="2"/>
    </font>
    <font>
      <b/>
      <sz val="24"/>
      <color theme="1"/>
      <name val="B Nazanin"/>
      <charset val="178"/>
    </font>
    <font>
      <b/>
      <sz val="26"/>
      <color theme="1"/>
      <name val="Calibri"/>
      <family val="2"/>
      <scheme val="minor"/>
    </font>
    <font>
      <b/>
      <sz val="26"/>
      <name val="Arial"/>
      <family val="2"/>
    </font>
    <font>
      <b/>
      <sz val="24"/>
      <name val="B Nazanin"/>
      <charset val="178"/>
    </font>
    <font>
      <b/>
      <sz val="24"/>
      <name val="Calibri"/>
      <family val="2"/>
    </font>
    <font>
      <b/>
      <sz val="26"/>
      <name val="B Nazanin"/>
      <charset val="178"/>
    </font>
    <font>
      <b/>
      <sz val="28"/>
      <color theme="1"/>
      <name val="B Nazanin"/>
      <charset val="178"/>
    </font>
    <font>
      <b/>
      <sz val="36"/>
      <name val="B Nazanin"/>
      <charset val="178"/>
    </font>
    <font>
      <b/>
      <sz val="48"/>
      <color rgb="FFFF0000"/>
      <name val="B Nazanin"/>
      <charset val="178"/>
    </font>
    <font>
      <b/>
      <sz val="24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48"/>
      <color rgb="FF0070C0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164" fontId="13" fillId="2" borderId="9" xfId="0" applyNumberFormat="1" applyFont="1" applyFill="1" applyBorder="1" applyAlignment="1" applyProtection="1">
      <alignment horizontal="center" vertical="center"/>
    </xf>
    <xf numFmtId="2" fontId="13" fillId="2" borderId="9" xfId="0" applyNumberFormat="1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24" fillId="10" borderId="0" xfId="0" applyFont="1" applyFill="1" applyBorder="1" applyAlignment="1" applyProtection="1">
      <alignment horizontal="center" vertical="center" wrapText="1"/>
    </xf>
    <xf numFmtId="0" fontId="24" fillId="5" borderId="24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27" fillId="8" borderId="31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right" vertical="center"/>
    </xf>
    <xf numFmtId="0" fontId="17" fillId="2" borderId="3" xfId="0" applyFont="1" applyFill="1" applyBorder="1" applyAlignment="1" applyProtection="1">
      <alignment horizontal="left" vertical="center"/>
    </xf>
    <xf numFmtId="164" fontId="5" fillId="2" borderId="3" xfId="0" applyNumberFormat="1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2" fontId="13" fillId="2" borderId="2" xfId="0" applyNumberFormat="1" applyFont="1" applyFill="1" applyBorder="1" applyAlignment="1" applyProtection="1">
      <alignment horizontal="center" vertical="center"/>
    </xf>
    <xf numFmtId="2" fontId="13" fillId="2" borderId="3" xfId="0" applyNumberFormat="1" applyFont="1" applyFill="1" applyBorder="1" applyAlignment="1" applyProtection="1">
      <alignment horizontal="center" vertical="center"/>
    </xf>
    <xf numFmtId="2" fontId="13" fillId="2" borderId="4" xfId="0" applyNumberFormat="1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</xf>
    <xf numFmtId="0" fontId="7" fillId="7" borderId="12" xfId="0" applyFont="1" applyFill="1" applyBorder="1" applyAlignment="1" applyProtection="1">
      <alignment horizontal="center" vertical="center"/>
    </xf>
    <xf numFmtId="0" fontId="7" fillId="7" borderId="13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center" vertical="center"/>
    </xf>
    <xf numFmtId="0" fontId="1" fillId="9" borderId="37" xfId="0" applyFont="1" applyFill="1" applyBorder="1" applyAlignment="1" applyProtection="1">
      <alignment horizontal="center" vertical="center"/>
    </xf>
    <xf numFmtId="0" fontId="1" fillId="9" borderId="38" xfId="0" applyFont="1" applyFill="1" applyBorder="1" applyAlignment="1" applyProtection="1">
      <alignment horizontal="center" vertical="center"/>
    </xf>
    <xf numFmtId="0" fontId="1" fillId="9" borderId="4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25" xfId="0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25" xfId="0" applyNumberFormat="1" applyFont="1" applyFill="1" applyBorder="1" applyAlignment="1" applyProtection="1">
      <alignment horizontal="center" vertical="center"/>
    </xf>
    <xf numFmtId="165" fontId="4" fillId="6" borderId="28" xfId="0" applyNumberFormat="1" applyFont="1" applyFill="1" applyBorder="1" applyAlignment="1" applyProtection="1">
      <alignment horizontal="center" vertical="center"/>
      <protection locked="0"/>
    </xf>
    <xf numFmtId="166" fontId="4" fillId="2" borderId="28" xfId="0" applyNumberFormat="1" applyFont="1" applyFill="1" applyBorder="1" applyAlignment="1" applyProtection="1">
      <alignment horizontal="center" vertical="center"/>
    </xf>
    <xf numFmtId="166" fontId="4" fillId="2" borderId="27" xfId="0" applyNumberFormat="1" applyFont="1" applyFill="1" applyBorder="1" applyAlignment="1" applyProtection="1">
      <alignment horizontal="center" vertical="center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4" fillId="8" borderId="4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textRotation="90" wrapText="1"/>
    </xf>
    <xf numFmtId="166" fontId="7" fillId="8" borderId="4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30" xfId="0" applyFont="1" applyFill="1" applyBorder="1" applyAlignment="1" applyProtection="1">
      <alignment horizontal="center" vertical="center"/>
    </xf>
    <xf numFmtId="0" fontId="1" fillId="10" borderId="0" xfId="0" applyFont="1" applyFill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166" fontId="1" fillId="12" borderId="34" xfId="0" applyNumberFormat="1" applyFont="1" applyFill="1" applyBorder="1" applyAlignment="1" applyProtection="1">
      <alignment horizontal="center" vertical="center"/>
    </xf>
    <xf numFmtId="166" fontId="1" fillId="12" borderId="35" xfId="0" applyNumberFormat="1" applyFont="1" applyFill="1" applyBorder="1" applyAlignment="1" applyProtection="1">
      <alignment horizontal="center" vertical="center"/>
    </xf>
    <xf numFmtId="166" fontId="1" fillId="12" borderId="36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7" fillId="11" borderId="18" xfId="0" applyFont="1" applyFill="1" applyBorder="1" applyAlignment="1" applyProtection="1">
      <alignment horizontal="center" vertical="center"/>
    </xf>
    <xf numFmtId="0" fontId="7" fillId="11" borderId="19" xfId="0" applyFont="1" applyFill="1" applyBorder="1" applyAlignment="1" applyProtection="1">
      <alignment horizontal="center" vertical="center"/>
    </xf>
    <xf numFmtId="0" fontId="7" fillId="11" borderId="20" xfId="0" applyFont="1" applyFill="1" applyBorder="1" applyAlignment="1" applyProtection="1">
      <alignment horizontal="center" vertical="center"/>
    </xf>
    <xf numFmtId="0" fontId="7" fillId="11" borderId="21" xfId="0" applyFont="1" applyFill="1" applyBorder="1" applyAlignment="1" applyProtection="1">
      <alignment horizontal="center" vertical="center"/>
    </xf>
    <xf numFmtId="0" fontId="7" fillId="11" borderId="13" xfId="0" applyFont="1" applyFill="1" applyBorder="1" applyAlignment="1" applyProtection="1">
      <alignment horizontal="center" vertical="center"/>
    </xf>
    <xf numFmtId="0" fontId="5" fillId="9" borderId="37" xfId="0" applyFont="1" applyFill="1" applyBorder="1" applyAlignment="1" applyProtection="1">
      <alignment horizontal="center" vertical="center" wrapText="1"/>
    </xf>
    <xf numFmtId="0" fontId="5" fillId="9" borderId="38" xfId="0" applyFont="1" applyFill="1" applyBorder="1" applyAlignment="1" applyProtection="1">
      <alignment horizontal="center" vertical="center" wrapText="1"/>
    </xf>
    <xf numFmtId="0" fontId="5" fillId="9" borderId="39" xfId="0" applyFont="1" applyFill="1" applyBorder="1" applyAlignment="1" applyProtection="1">
      <alignment horizontal="center" vertical="center" wrapText="1"/>
    </xf>
    <xf numFmtId="0" fontId="4" fillId="9" borderId="37" xfId="0" applyFont="1" applyFill="1" applyBorder="1" applyAlignment="1" applyProtection="1">
      <alignment horizontal="center" vertical="top"/>
    </xf>
    <xf numFmtId="0" fontId="4" fillId="9" borderId="38" xfId="0" applyFont="1" applyFill="1" applyBorder="1" applyAlignment="1" applyProtection="1">
      <alignment horizontal="center" vertical="top"/>
    </xf>
    <xf numFmtId="0" fontId="4" fillId="9" borderId="39" xfId="0" applyFont="1" applyFill="1" applyBorder="1" applyAlignment="1" applyProtection="1">
      <alignment horizontal="center" vertical="top"/>
    </xf>
    <xf numFmtId="0" fontId="7" fillId="9" borderId="22" xfId="0" applyFont="1" applyFill="1" applyBorder="1" applyAlignment="1" applyProtection="1">
      <alignment horizontal="center" vertical="center"/>
    </xf>
    <xf numFmtId="0" fontId="7" fillId="9" borderId="23" xfId="0" applyFont="1" applyFill="1" applyBorder="1" applyAlignment="1" applyProtection="1">
      <alignment horizontal="center" vertical="center"/>
    </xf>
    <xf numFmtId="0" fontId="7" fillId="9" borderId="32" xfId="0" applyFont="1" applyFill="1" applyBorder="1" applyAlignment="1" applyProtection="1">
      <alignment horizontal="center" vertical="center"/>
    </xf>
    <xf numFmtId="0" fontId="4" fillId="8" borderId="43" xfId="0" applyFont="1" applyFill="1" applyBorder="1" applyAlignment="1" applyProtection="1">
      <alignment horizontal="center" vertical="center"/>
    </xf>
    <xf numFmtId="166" fontId="7" fillId="8" borderId="5" xfId="0" applyNumberFormat="1" applyFont="1" applyFill="1" applyBorder="1" applyAlignment="1" applyProtection="1">
      <alignment horizontal="center" vertical="center"/>
    </xf>
    <xf numFmtId="0" fontId="1" fillId="5" borderId="24" xfId="0" applyFont="1" applyFill="1" applyBorder="1" applyAlignment="1" applyProtection="1">
      <alignment horizontal="center" vertical="center" wrapText="1"/>
    </xf>
    <xf numFmtId="166" fontId="1" fillId="12" borderId="27" xfId="0" applyNumberFormat="1" applyFont="1" applyFill="1" applyBorder="1" applyAlignment="1" applyProtection="1">
      <alignment horizontal="center" vertical="center"/>
    </xf>
    <xf numFmtId="0" fontId="1" fillId="12" borderId="28" xfId="0" applyFont="1" applyFill="1" applyBorder="1" applyAlignment="1" applyProtection="1">
      <alignment horizontal="center" vertical="center"/>
    </xf>
    <xf numFmtId="166" fontId="1" fillId="12" borderId="2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1192739</xdr:colOff>
      <xdr:row>1</xdr:row>
      <xdr:rowOff>767293</xdr:rowOff>
    </xdr:from>
    <xdr:ext cx="558165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0055456776" y="968376"/>
              <a:ext cx="55816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𝓷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0055456776" y="968376"/>
              <a:ext cx="55816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𝑽𝒖=∅𝑽𝓷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6</xdr:col>
      <xdr:colOff>381001</xdr:colOff>
      <xdr:row>3</xdr:row>
      <xdr:rowOff>150706</xdr:rowOff>
    </xdr:from>
    <xdr:ext cx="4068351" cy="8763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0056416565" y="1325456"/>
              <a:ext cx="4068351" cy="8763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𝑪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𝟏𝟕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𝝀</m:t>
                        </m:r>
                        <m:rad>
                          <m:radPr>
                            <m:degHide m:val="on"/>
                            <m:ctrlPr>
                              <a:rPr lang="en-US" sz="2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𝒇</m:t>
                                </m:r>
                              </m:e>
                              <m:sub>
                                <m: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𝒄</m:t>
                                </m:r>
                              </m:sub>
                            </m:sSub>
                          </m:e>
                        </m:rad>
                        <m:r>
                          <a:rPr lang="en-US" sz="2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n-US" sz="2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𝒖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24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𝟔</m:t>
                            </m:r>
                            <m:sSub>
                              <m:sSubPr>
                                <m:ctrlP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en-US" sz="24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𝒈</m:t>
                                </m:r>
                              </m:sub>
                            </m:sSub>
                          </m:den>
                        </m:f>
                      </m:e>
                    </m:d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𝒅</m:t>
                    </m:r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0056416565" y="1325456"/>
              <a:ext cx="4068351" cy="8763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𝑽_𝑪=(𝟎.𝟏𝟕</a:t>
              </a:r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𝝀√(𝒇_𝒄 )+𝑵_𝒖/(𝟔𝑨_𝒈 )) </a:t>
              </a:r>
              <a:r>
                <a:rPr lang="en-US" sz="2400" b="1" i="0">
                  <a:latin typeface="Cambria Math" panose="02040503050406030204" pitchFamily="18" charset="0"/>
                </a:rPr>
                <a:t>𝒃_𝒘 𝒅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9</xdr:col>
      <xdr:colOff>357951</xdr:colOff>
      <xdr:row>9</xdr:row>
      <xdr:rowOff>349014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0015128277" y="5934662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0015128277" y="5934662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𝑽𝒖≤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49</xdr:col>
      <xdr:colOff>148166</xdr:colOff>
      <xdr:row>5</xdr:row>
      <xdr:rowOff>280247</xdr:rowOff>
    </xdr:from>
    <xdr:ext cx="861060" cy="960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10234665840" y="1516380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0234665840" y="1516380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</a:rPr>
                <a:t>𝟏/𝟔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8</xdr:col>
      <xdr:colOff>1032935</xdr:colOff>
      <xdr:row>9</xdr:row>
      <xdr:rowOff>237066</xdr:rowOff>
    </xdr:from>
    <xdr:ext cx="861060" cy="960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10262847138" y="4241799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0262847138" y="4241799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</a:rPr>
                <a:t>𝟏/𝟐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1</xdr:col>
      <xdr:colOff>245534</xdr:colOff>
      <xdr:row>9</xdr:row>
      <xdr:rowOff>25402</xdr:rowOff>
    </xdr:from>
    <xdr:ext cx="8056503" cy="1142998"/>
    <xdr:sp macro="" textlink="">
      <xdr:nvSpPr>
        <xdr:cNvPr id="25" name="TextBox 24"/>
        <xdr:cNvSpPr txBox="1"/>
      </xdr:nvSpPr>
      <xdr:spPr>
        <a:xfrm>
          <a:off x="10018982963" y="5611050"/>
          <a:ext cx="8056503" cy="1142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>
              <a:cs typeface="B Nazanin" panose="00000400000000000000" pitchFamily="2" charset="-78"/>
            </a:rPr>
            <a:t>    </a:t>
          </a:r>
          <a:r>
            <a:rPr lang="fa-IR" sz="2000" b="1">
              <a:cs typeface="B Nazanin" panose="00000400000000000000" pitchFamily="2" charset="-78"/>
            </a:rPr>
            <a:t>مقطع</a:t>
          </a:r>
          <a:r>
            <a:rPr lang="fa-IR" sz="2000" b="1" baseline="0">
              <a:cs typeface="B Nazanin" panose="00000400000000000000" pitchFamily="2" charset="-78"/>
            </a:rPr>
            <a:t> نیاز به خاموت برشی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ندارد</a:t>
          </a:r>
          <a:r>
            <a:rPr lang="fa-IR" sz="2000" b="1" baseline="0">
              <a:cs typeface="B Nazanin" panose="00000400000000000000" pitchFamily="2" charset="-78"/>
            </a:rPr>
            <a:t> و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تیر بتنی </a:t>
          </a:r>
          <a:r>
            <a:rPr lang="fa-IR" sz="2000" b="1" baseline="0">
              <a:cs typeface="B Nazanin" panose="00000400000000000000" pitchFamily="2" charset="-78"/>
            </a:rPr>
            <a:t>به تنهایی قادر به تحمل برش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میباشد</a:t>
          </a:r>
          <a:r>
            <a:rPr lang="fa-IR" sz="2000" b="1" baseline="0">
              <a:cs typeface="B Nazanin" panose="00000400000000000000" pitchFamily="2" charset="-78"/>
            </a:rPr>
            <a:t> اما از              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خاموت حداقل </a:t>
          </a:r>
          <a:r>
            <a:rPr lang="fa-IR" sz="2000" b="1" baseline="0">
              <a:cs typeface="B Nazanin" panose="00000400000000000000" pitchFamily="2" charset="-78"/>
            </a:rPr>
            <a:t>استفاده میشود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oneCellAnchor>
  <xdr:oneCellAnchor>
    <xdr:from>
      <xdr:col>8</xdr:col>
      <xdr:colOff>795867</xdr:colOff>
      <xdr:row>10</xdr:row>
      <xdr:rowOff>218252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10016136750" y="6815196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0016136750" y="6815196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𝑽𝒖≤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9</xdr:col>
      <xdr:colOff>478369</xdr:colOff>
      <xdr:row>10</xdr:row>
      <xdr:rowOff>62558</xdr:rowOff>
    </xdr:from>
    <xdr:ext cx="861060" cy="960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10015103534" y="6659502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0015103534" y="6659502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</a:rPr>
                <a:t>𝟏/𝟐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1</xdr:col>
      <xdr:colOff>228601</xdr:colOff>
      <xdr:row>10</xdr:row>
      <xdr:rowOff>254001</xdr:rowOff>
    </xdr:from>
    <xdr:ext cx="6205761" cy="431799"/>
    <xdr:sp macro="" textlink="">
      <xdr:nvSpPr>
        <xdr:cNvPr id="29" name="TextBox 28"/>
        <xdr:cNvSpPr txBox="1"/>
      </xdr:nvSpPr>
      <xdr:spPr>
        <a:xfrm>
          <a:off x="10265850571" y="5274734"/>
          <a:ext cx="6205761" cy="431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>
              <a:cs typeface="B Nazanin" panose="00000400000000000000" pitchFamily="2" charset="-78"/>
            </a:rPr>
            <a:t>    </a:t>
          </a:r>
          <a:r>
            <a:rPr lang="fa-IR" sz="2000" b="1">
              <a:cs typeface="B Nazanin" panose="00000400000000000000" pitchFamily="2" charset="-78"/>
            </a:rPr>
            <a:t>درمقطع</a:t>
          </a:r>
          <a:r>
            <a:rPr lang="fa-IR" sz="2000" b="1" baseline="0">
              <a:cs typeface="B Nazanin" panose="00000400000000000000" pitchFamily="2" charset="-78"/>
            </a:rPr>
            <a:t>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ازخاموت برشی حداقل </a:t>
          </a:r>
          <a:r>
            <a:rPr lang="fa-IR" sz="2000" b="1" baseline="0">
              <a:cs typeface="B Nazanin" panose="00000400000000000000" pitchFamily="2" charset="-78"/>
            </a:rPr>
            <a:t>استفاده میشود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oneCellAnchor>
  <xdr:oneCellAnchor>
    <xdr:from>
      <xdr:col>9</xdr:col>
      <xdr:colOff>239418</xdr:colOff>
      <xdr:row>10</xdr:row>
      <xdr:rowOff>218253</xdr:rowOff>
    </xdr:from>
    <xdr:ext cx="338666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10015864879" y="6815197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0015864879" y="6815197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8</xdr:col>
      <xdr:colOff>169334</xdr:colOff>
      <xdr:row>10</xdr:row>
      <xdr:rowOff>194734</xdr:rowOff>
    </xdr:from>
    <xdr:ext cx="861060" cy="389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10263710739" y="5215467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10263710739" y="5215467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8</xdr:col>
      <xdr:colOff>1006591</xdr:colOff>
      <xdr:row>11</xdr:row>
      <xdr:rowOff>181092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10015926026" y="8483129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10015926026" y="8483129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𝑽𝒖≤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9</xdr:col>
      <xdr:colOff>522113</xdr:colOff>
      <xdr:row>11</xdr:row>
      <xdr:rowOff>149107</xdr:rowOff>
    </xdr:from>
    <xdr:ext cx="861060" cy="4487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/>
            <xdr:cNvSpPr txBox="1"/>
          </xdr:nvSpPr>
          <xdr:spPr>
            <a:xfrm>
              <a:off x="10015059790" y="8451144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0015059790" y="8451144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9</xdr:col>
      <xdr:colOff>381470</xdr:colOff>
      <xdr:row>11</xdr:row>
      <xdr:rowOff>164158</xdr:rowOff>
    </xdr:from>
    <xdr:ext cx="338666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10015722827" y="8466195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10015722827" y="8466195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8</xdr:col>
      <xdr:colOff>304800</xdr:colOff>
      <xdr:row>11</xdr:row>
      <xdr:rowOff>177799</xdr:rowOff>
    </xdr:from>
    <xdr:ext cx="861060" cy="389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10263575273" y="5918199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0263575273" y="5918199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𝜙𝑉_𝑚𝑎𝑥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1</xdr:col>
      <xdr:colOff>101599</xdr:colOff>
      <xdr:row>11</xdr:row>
      <xdr:rowOff>254001</xdr:rowOff>
    </xdr:from>
    <xdr:ext cx="7078133" cy="533400"/>
    <xdr:sp macro="" textlink="">
      <xdr:nvSpPr>
        <xdr:cNvPr id="39" name="TextBox 38"/>
        <xdr:cNvSpPr txBox="1"/>
      </xdr:nvSpPr>
      <xdr:spPr>
        <a:xfrm>
          <a:off x="10265105201" y="5994401"/>
          <a:ext cx="7078133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 baseline="0">
              <a:solidFill>
                <a:srgbClr val="FF0000"/>
              </a:solidFill>
              <a:cs typeface="B Nazanin" panose="00000400000000000000" pitchFamily="2" charset="-78"/>
            </a:rPr>
            <a:t>  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تیر بتنی </a:t>
          </a:r>
          <a:r>
            <a:rPr lang="fa-IR" sz="2000" b="1" baseline="0">
              <a:cs typeface="B Nazanin" panose="00000400000000000000" pitchFamily="2" charset="-78"/>
            </a:rPr>
            <a:t>به تنهایی قادر به تحمل برش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نیست</a:t>
          </a:r>
          <a:r>
            <a:rPr lang="fa-IR" sz="2000" b="1" baseline="0">
              <a:cs typeface="B Nazanin" panose="00000400000000000000" pitchFamily="2" charset="-78"/>
            </a:rPr>
            <a:t> و باید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حتما از خاموت </a:t>
          </a:r>
          <a:r>
            <a:rPr lang="fa-IR" sz="2000" b="1" baseline="0">
              <a:cs typeface="B Nazanin" panose="00000400000000000000" pitchFamily="2" charset="-78"/>
            </a:rPr>
            <a:t>استفاده شود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oneCellAnchor>
  <xdr:oneCellAnchor>
    <xdr:from>
      <xdr:col>9</xdr:col>
      <xdr:colOff>355599</xdr:colOff>
      <xdr:row>12</xdr:row>
      <xdr:rowOff>276107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10015130629" y="10471385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fa-IR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&gt;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10015130629" y="10471385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</a:t>
              </a:r>
              <a:r>
                <a:rPr lang="fa-IR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8</xdr:col>
      <xdr:colOff>1058332</xdr:colOff>
      <xdr:row>12</xdr:row>
      <xdr:rowOff>262467</xdr:rowOff>
    </xdr:from>
    <xdr:ext cx="861060" cy="389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10262821741" y="9271000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US" sz="1200" b="0" i="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10262821741" y="9271000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𝜙𝑉_𝑚𝑎𝑥</a:t>
              </a:r>
              <a:endParaRPr lang="en-US" sz="1200" b="0" i="0"/>
            </a:p>
          </xdr:txBody>
        </xdr:sp>
      </mc:Fallback>
    </mc:AlternateContent>
    <xdr:clientData/>
  </xdr:oneCellAnchor>
  <xdr:oneCellAnchor>
    <xdr:from>
      <xdr:col>1</xdr:col>
      <xdr:colOff>177799</xdr:colOff>
      <xdr:row>12</xdr:row>
      <xdr:rowOff>152400</xdr:rowOff>
    </xdr:from>
    <xdr:ext cx="6739464" cy="575733"/>
    <xdr:sp macro="" textlink="">
      <xdr:nvSpPr>
        <xdr:cNvPr id="45" name="TextBox 44"/>
        <xdr:cNvSpPr txBox="1"/>
      </xdr:nvSpPr>
      <xdr:spPr>
        <a:xfrm>
          <a:off x="10265367670" y="6832600"/>
          <a:ext cx="6739464" cy="575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   </a:t>
          </a:r>
          <a:r>
            <a:rPr lang="fa-IR" sz="20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باید ابعاد تیر بتنی(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یا</a:t>
          </a:r>
          <a:r>
            <a:rPr lang="fa-IR" sz="20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عرض یا ارتفاع فرقی نمی کند</a:t>
          </a:r>
          <a:r>
            <a:rPr lang="fa-IR" sz="20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) افزایش پیدا کند </a:t>
          </a:r>
          <a:endParaRPr lang="en-US" sz="2000" b="1">
            <a:solidFill>
              <a:sysClr val="windowText" lastClr="000000"/>
            </a:solidFill>
            <a:cs typeface="B Nazanin" panose="00000400000000000000" pitchFamily="2" charset="-78"/>
          </a:endParaRPr>
        </a:p>
      </xdr:txBody>
    </xdr:sp>
    <xdr:clientData/>
  </xdr:oneCellAnchor>
  <xdr:oneCellAnchor>
    <xdr:from>
      <xdr:col>1</xdr:col>
      <xdr:colOff>305742</xdr:colOff>
      <xdr:row>13</xdr:row>
      <xdr:rowOff>218253</xdr:rowOff>
    </xdr:from>
    <xdr:ext cx="6947837" cy="618066"/>
    <xdr:sp macro="" textlink="">
      <xdr:nvSpPr>
        <xdr:cNvPr id="47" name="TextBox 46"/>
        <xdr:cNvSpPr txBox="1"/>
      </xdr:nvSpPr>
      <xdr:spPr>
        <a:xfrm>
          <a:off x="10020031421" y="11271957"/>
          <a:ext cx="6947837" cy="618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800" b="1" baseline="0">
              <a:solidFill>
                <a:srgbClr val="FF0000"/>
              </a:solidFill>
              <a:cs typeface="B Nazanin" panose="00000400000000000000" pitchFamily="2" charset="-78"/>
            </a:rPr>
            <a:t>  </a:t>
          </a:r>
          <a:r>
            <a:rPr lang="fa-IR" sz="2800" b="1" baseline="0">
              <a:solidFill>
                <a:srgbClr val="FF0000"/>
              </a:solidFill>
              <a:cs typeface="B Nazanin" panose="00000400000000000000" pitchFamily="2" charset="-78"/>
            </a:rPr>
            <a:t>نکته</a:t>
          </a:r>
          <a:r>
            <a:rPr lang="fa-IR" sz="28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:در حالت 3 باید ضابطه روبرو برقرار باشد.</a:t>
          </a:r>
          <a:endParaRPr lang="en-US" sz="2800" b="1">
            <a:solidFill>
              <a:sysClr val="windowText" lastClr="000000"/>
            </a:solidFill>
            <a:cs typeface="B Nazanin" panose="00000400000000000000" pitchFamily="2" charset="-78"/>
          </a:endParaRPr>
        </a:p>
      </xdr:txBody>
    </xdr:sp>
    <xdr:clientData/>
  </xdr:oneCellAnchor>
  <xdr:oneCellAnchor>
    <xdr:from>
      <xdr:col>13</xdr:col>
      <xdr:colOff>93131</xdr:colOff>
      <xdr:row>13</xdr:row>
      <xdr:rowOff>46566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10257578335" y="89450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10257578335" y="89450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381000</xdr:colOff>
      <xdr:row>13</xdr:row>
      <xdr:rowOff>25399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10259508733" y="892386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10259508733" y="892386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9</xdr:col>
      <xdr:colOff>609601</xdr:colOff>
      <xdr:row>13</xdr:row>
      <xdr:rowOff>16933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/>
            <xdr:cNvSpPr txBox="1"/>
          </xdr:nvSpPr>
          <xdr:spPr>
            <a:xfrm>
              <a:off x="10261498399" y="8915400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10261498399" y="8915400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𝑚𝑎𝑥)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855133</xdr:colOff>
      <xdr:row>13</xdr:row>
      <xdr:rowOff>118534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/>
            <xdr:cNvSpPr txBox="1"/>
          </xdr:nvSpPr>
          <xdr:spPr>
            <a:xfrm>
              <a:off x="10259110800" y="9017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600" b="1" i="1">
                        <a:latin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10259110800" y="9017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3600" b="1" i="0">
                  <a:latin typeface="Cambria Math" panose="02040503050406030204" pitchFamily="18" charset="0"/>
                </a:rPr>
                <a:t>&lt;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11</xdr:col>
      <xdr:colOff>25400</xdr:colOff>
      <xdr:row>13</xdr:row>
      <xdr:rowOff>127000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10261049666" y="90254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600" b="1" i="1">
                        <a:latin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10261049666" y="90254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3600" b="1" i="0">
                  <a:latin typeface="Cambria Math" panose="02040503050406030204" pitchFamily="18" charset="0"/>
                </a:rPr>
                <a:t>&lt;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13</xdr:col>
      <xdr:colOff>338664</xdr:colOff>
      <xdr:row>14</xdr:row>
      <xdr:rowOff>579966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/>
            <xdr:cNvSpPr txBox="1"/>
          </xdr:nvSpPr>
          <xdr:spPr>
            <a:xfrm>
              <a:off x="10257332802" y="91228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10257332802" y="91228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118533</xdr:colOff>
      <xdr:row>14</xdr:row>
      <xdr:rowOff>728134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/>
            <xdr:cNvSpPr txBox="1"/>
          </xdr:nvSpPr>
          <xdr:spPr>
            <a:xfrm>
              <a:off x="10258738266" y="9271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10258738266" y="9271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8</xdr:col>
      <xdr:colOff>1092200</xdr:colOff>
      <xdr:row>14</xdr:row>
      <xdr:rowOff>431799</xdr:rowOff>
    </xdr:from>
    <xdr:ext cx="4665133" cy="1117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/>
            <xdr:cNvSpPr txBox="1"/>
          </xdr:nvSpPr>
          <xdr:spPr>
            <a:xfrm>
              <a:off x="10258983800" y="8974666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latin typeface="Cambria Math" panose="02040503050406030204" pitchFamily="18" charset="0"/>
                      </a:rPr>
                      <m:t>𝑚𝑎𝑥</m:t>
                    </m:r>
                    <m:d>
                      <m:dPr>
                        <m:begChr m:val="{"/>
                        <m:endChr m:val="}"/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062</m:t>
                        </m:r>
                        <m:rad>
                          <m:radPr>
                            <m:degHide m:val="on"/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</m:e>
                        </m:rad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35</m:t>
                        </m:r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65" name="TextBox 64"/>
            <xdr:cNvSpPr txBox="1"/>
          </xdr:nvSpPr>
          <xdr:spPr>
            <a:xfrm>
              <a:off x="10258983800" y="8974666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i="0">
                  <a:latin typeface="Cambria Math" panose="02040503050406030204" pitchFamily="18" charset="0"/>
                </a:rPr>
                <a:t>𝑚𝑎𝑥{</a:t>
              </a:r>
              <a:r>
                <a:rPr lang="en-US" sz="2800" b="0" i="0">
                  <a:latin typeface="Cambria Math" panose="02040503050406030204" pitchFamily="18" charset="0"/>
                </a:rPr>
                <a:t>0.062√(𝑓_𝑐 )  𝑏_𝑤/𝑓_𝑦 ,0.35 𝑏_𝑤/𝑓_𝑦 }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6</xdr:col>
      <xdr:colOff>533401</xdr:colOff>
      <xdr:row>14</xdr:row>
      <xdr:rowOff>499534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/>
            <xdr:cNvSpPr txBox="1"/>
          </xdr:nvSpPr>
          <xdr:spPr>
            <a:xfrm>
              <a:off x="10264901999" y="9042401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6" name="TextBox 65"/>
            <xdr:cNvSpPr txBox="1"/>
          </xdr:nvSpPr>
          <xdr:spPr>
            <a:xfrm>
              <a:off x="10264901999" y="9042401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𝑚𝑎𝑥)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457200</xdr:colOff>
      <xdr:row>14</xdr:row>
      <xdr:rowOff>381000</xdr:rowOff>
    </xdr:from>
    <xdr:ext cx="3183466" cy="1117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Box 66"/>
            <xdr:cNvSpPr txBox="1"/>
          </xdr:nvSpPr>
          <xdr:spPr>
            <a:xfrm>
              <a:off x="10266129667" y="8923867"/>
              <a:ext cx="3183466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{"/>
                        <m:endChr m:val="}"/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66</m:t>
                        </m:r>
                        <m:rad>
                          <m:radPr>
                            <m:degHide m:val="on"/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</m:e>
                        </m:rad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67" name="TextBox 66"/>
            <xdr:cNvSpPr txBox="1"/>
          </xdr:nvSpPr>
          <xdr:spPr>
            <a:xfrm>
              <a:off x="10266129667" y="8923867"/>
              <a:ext cx="3183466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i="0">
                  <a:latin typeface="Cambria Math" panose="02040503050406030204" pitchFamily="18" charset="0"/>
                </a:rPr>
                <a:t>{</a:t>
              </a:r>
              <a:r>
                <a:rPr lang="en-US" sz="2800" b="0" i="0">
                  <a:latin typeface="Cambria Math" panose="02040503050406030204" pitchFamily="18" charset="0"/>
                </a:rPr>
                <a:t>0.66√(𝑓_𝑐 )  𝑏_𝑤/𝑓_𝑦 }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6</xdr:col>
      <xdr:colOff>304800</xdr:colOff>
      <xdr:row>14</xdr:row>
      <xdr:rowOff>660400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/>
            <xdr:cNvSpPr txBox="1"/>
          </xdr:nvSpPr>
          <xdr:spPr>
            <a:xfrm>
              <a:off x="10266315933" y="92032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68" name="TextBox 67"/>
            <xdr:cNvSpPr txBox="1"/>
          </xdr:nvSpPr>
          <xdr:spPr>
            <a:xfrm>
              <a:off x="10266315933" y="92032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9</xdr:col>
      <xdr:colOff>179212</xdr:colOff>
      <xdr:row>11</xdr:row>
      <xdr:rowOff>911108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/>
            <xdr:cNvSpPr txBox="1"/>
          </xdr:nvSpPr>
          <xdr:spPr>
            <a:xfrm>
              <a:off x="10014739751" y="9213145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9" name="TextBox 68"/>
            <xdr:cNvSpPr txBox="1"/>
          </xdr:nvSpPr>
          <xdr:spPr>
            <a:xfrm>
              <a:off x="10014739751" y="9213145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8</xdr:col>
      <xdr:colOff>1405467</xdr:colOff>
      <xdr:row>11</xdr:row>
      <xdr:rowOff>1087025</xdr:rowOff>
    </xdr:from>
    <xdr:to>
      <xdr:col>9</xdr:col>
      <xdr:colOff>294387</xdr:colOff>
      <xdr:row>11</xdr:row>
      <xdr:rowOff>1568651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6148576" y="9389062"/>
          <a:ext cx="335309" cy="481626"/>
        </a:xfrm>
        <a:prstGeom prst="rect">
          <a:avLst/>
        </a:prstGeom>
      </xdr:spPr>
    </xdr:pic>
    <xdr:clientData/>
  </xdr:twoCellAnchor>
  <xdr:oneCellAnchor>
    <xdr:from>
      <xdr:col>8</xdr:col>
      <xdr:colOff>211667</xdr:colOff>
      <xdr:row>11</xdr:row>
      <xdr:rowOff>901700</xdr:rowOff>
    </xdr:from>
    <xdr:ext cx="1124068" cy="944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TextBox 73"/>
            <xdr:cNvSpPr txBox="1"/>
          </xdr:nvSpPr>
          <xdr:spPr>
            <a:xfrm>
              <a:off x="10263405398" y="6642100"/>
              <a:ext cx="1124068" cy="944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𝑢</m:t>
                            </m:r>
                          </m:sub>
                        </m:s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num>
                      <m:den>
                        <m:r>
                          <a:rPr lang="en-US" sz="2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𝑓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74" name="TextBox 73"/>
            <xdr:cNvSpPr txBox="1"/>
          </xdr:nvSpPr>
          <xdr:spPr>
            <a:xfrm>
              <a:off x="10263405398" y="6642100"/>
              <a:ext cx="1124068" cy="944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𝑉_𝑢−</a:t>
              </a:r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𝜙𝑉_𝑐)/(</a:t>
              </a:r>
              <a:r>
                <a:rPr lang="en-US" sz="2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</a:t>
              </a:r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𝑓_𝑦 𝑑)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9</xdr:col>
      <xdr:colOff>150049</xdr:colOff>
      <xdr:row>10</xdr:row>
      <xdr:rowOff>789282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Box 74"/>
            <xdr:cNvSpPr txBox="1"/>
          </xdr:nvSpPr>
          <xdr:spPr>
            <a:xfrm>
              <a:off x="10014768914" y="738622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5" name="TextBox 74"/>
            <xdr:cNvSpPr txBox="1"/>
          </xdr:nvSpPr>
          <xdr:spPr>
            <a:xfrm>
              <a:off x="10014768914" y="738622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1400293</xdr:colOff>
      <xdr:row>10</xdr:row>
      <xdr:rowOff>956733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Box 75"/>
            <xdr:cNvSpPr txBox="1"/>
          </xdr:nvSpPr>
          <xdr:spPr>
            <a:xfrm>
              <a:off x="10016150392" y="755367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76" name="TextBox 75"/>
            <xdr:cNvSpPr txBox="1"/>
          </xdr:nvSpPr>
          <xdr:spPr>
            <a:xfrm>
              <a:off x="10016150392" y="755367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5</xdr:col>
      <xdr:colOff>736600</xdr:colOff>
      <xdr:row>10</xdr:row>
      <xdr:rowOff>660400</xdr:rowOff>
    </xdr:from>
    <xdr:ext cx="4665133" cy="1117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Box 76"/>
            <xdr:cNvSpPr txBox="1"/>
          </xdr:nvSpPr>
          <xdr:spPr>
            <a:xfrm>
              <a:off x="10262963133" y="5681133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latin typeface="Cambria Math" panose="02040503050406030204" pitchFamily="18" charset="0"/>
                      </a:rPr>
                      <m:t>𝑚𝑎𝑥</m:t>
                    </m:r>
                    <m:d>
                      <m:dPr>
                        <m:begChr m:val="{"/>
                        <m:endChr m:val="}"/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062</m:t>
                        </m:r>
                        <m:rad>
                          <m:radPr>
                            <m:degHide m:val="on"/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</m:e>
                        </m:rad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35</m:t>
                        </m:r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77" name="TextBox 76"/>
            <xdr:cNvSpPr txBox="1"/>
          </xdr:nvSpPr>
          <xdr:spPr>
            <a:xfrm>
              <a:off x="10262963133" y="5681133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i="0">
                  <a:latin typeface="Cambria Math" panose="02040503050406030204" pitchFamily="18" charset="0"/>
                </a:rPr>
                <a:t>𝑚𝑎𝑥{</a:t>
              </a:r>
              <a:r>
                <a:rPr lang="en-US" sz="2800" b="0" i="0">
                  <a:latin typeface="Cambria Math" panose="02040503050406030204" pitchFamily="18" charset="0"/>
                </a:rPr>
                <a:t>0.062√(𝑓_𝑐 )  𝑏_𝑤/𝑓_𝑦 ,0.35 𝑏_𝑤/𝑓_𝑦 }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5</xdr:col>
      <xdr:colOff>1295400</xdr:colOff>
      <xdr:row>11</xdr:row>
      <xdr:rowOff>1049867</xdr:rowOff>
    </xdr:from>
    <xdr:ext cx="861060" cy="4487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TextBox 77"/>
            <xdr:cNvSpPr txBox="1"/>
          </xdr:nvSpPr>
          <xdr:spPr>
            <a:xfrm>
              <a:off x="10266208406" y="8161867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78" name="TextBox 77"/>
            <xdr:cNvSpPr txBox="1"/>
          </xdr:nvSpPr>
          <xdr:spPr>
            <a:xfrm>
              <a:off x="10266208406" y="8161867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5</xdr:col>
      <xdr:colOff>42334</xdr:colOff>
      <xdr:row>11</xdr:row>
      <xdr:rowOff>1083735</xdr:rowOff>
    </xdr:from>
    <xdr:ext cx="1124068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9" name="TextBox 78"/>
            <xdr:cNvSpPr txBox="1"/>
          </xdr:nvSpPr>
          <xdr:spPr>
            <a:xfrm>
              <a:off x="10267198464" y="8195735"/>
              <a:ext cx="112406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𝑢</m:t>
                            </m:r>
                          </m:sub>
                        </m:s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</m:num>
                      <m:den/>
                    </m:f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79" name="TextBox 78"/>
            <xdr:cNvSpPr txBox="1"/>
          </xdr:nvSpPr>
          <xdr:spPr>
            <a:xfrm>
              <a:off x="10267198464" y="8195735"/>
              <a:ext cx="112406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𝑉_𝑢−</a:t>
              </a:r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𝜙𝑉_𝑆)/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5</xdr:col>
      <xdr:colOff>1143000</xdr:colOff>
      <xdr:row>11</xdr:row>
      <xdr:rowOff>1016000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Box 79"/>
            <xdr:cNvSpPr txBox="1"/>
          </xdr:nvSpPr>
          <xdr:spPr>
            <a:xfrm>
              <a:off x="10266883199" y="8128000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80" name="TextBox 79"/>
            <xdr:cNvSpPr txBox="1"/>
          </xdr:nvSpPr>
          <xdr:spPr>
            <a:xfrm>
              <a:off x="10266883199" y="8128000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13</xdr:col>
      <xdr:colOff>92663</xdr:colOff>
      <xdr:row>19</xdr:row>
      <xdr:rowOff>50935</xdr:rowOff>
    </xdr:from>
    <xdr:ext cx="1730829" cy="794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TextBox 80"/>
            <xdr:cNvSpPr txBox="1"/>
          </xdr:nvSpPr>
          <xdr:spPr>
            <a:xfrm>
              <a:off x="10010292064" y="16502139"/>
              <a:ext cx="1730829" cy="794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1" name="TextBox 80"/>
            <xdr:cNvSpPr txBox="1"/>
          </xdr:nvSpPr>
          <xdr:spPr>
            <a:xfrm>
              <a:off x="10010292064" y="16502139"/>
              <a:ext cx="1730829" cy="794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653142</xdr:colOff>
      <xdr:row>19</xdr:row>
      <xdr:rowOff>261257</xdr:rowOff>
    </xdr:from>
    <xdr:ext cx="1001486" cy="482600"/>
    <xdr:sp macro="" textlink="">
      <xdr:nvSpPr>
        <xdr:cNvPr id="82" name="TextBox 81"/>
        <xdr:cNvSpPr txBox="1"/>
      </xdr:nvSpPr>
      <xdr:spPr>
        <a:xfrm>
          <a:off x="10159648029" y="15196457"/>
          <a:ext cx="1001486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/>
            <a:t>cm2/m</a:t>
          </a:r>
        </a:p>
      </xdr:txBody>
    </xdr:sp>
    <xdr:clientData/>
  </xdr:oneCellAnchor>
  <xdr:oneCellAnchor>
    <xdr:from>
      <xdr:col>9</xdr:col>
      <xdr:colOff>1074797</xdr:colOff>
      <xdr:row>19</xdr:row>
      <xdr:rowOff>40922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TextBox 82"/>
            <xdr:cNvSpPr txBox="1"/>
          </xdr:nvSpPr>
          <xdr:spPr>
            <a:xfrm>
              <a:off x="10013844166" y="1649212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3" name="TextBox 82"/>
            <xdr:cNvSpPr txBox="1"/>
          </xdr:nvSpPr>
          <xdr:spPr>
            <a:xfrm>
              <a:off x="10013844166" y="1649212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𝑚𝑎𝑥)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402771</xdr:colOff>
      <xdr:row>19</xdr:row>
      <xdr:rowOff>250372</xdr:rowOff>
    </xdr:from>
    <xdr:ext cx="1001486" cy="482600"/>
    <xdr:sp macro="" textlink="">
      <xdr:nvSpPr>
        <xdr:cNvPr id="84" name="TextBox 83"/>
        <xdr:cNvSpPr txBox="1"/>
      </xdr:nvSpPr>
      <xdr:spPr>
        <a:xfrm>
          <a:off x="10163229429" y="15185572"/>
          <a:ext cx="1001486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/>
            <a:t>cm2/m</a:t>
          </a:r>
        </a:p>
      </xdr:txBody>
    </xdr:sp>
    <xdr:clientData/>
  </xdr:oneCellAnchor>
  <xdr:oneCellAnchor>
    <xdr:from>
      <xdr:col>6</xdr:col>
      <xdr:colOff>794657</xdr:colOff>
      <xdr:row>19</xdr:row>
      <xdr:rowOff>119743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TextBox 84"/>
            <xdr:cNvSpPr txBox="1"/>
          </xdr:nvSpPr>
          <xdr:spPr>
            <a:xfrm>
              <a:off x="10165972629" y="1505494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85" name="TextBox 84"/>
            <xdr:cNvSpPr txBox="1"/>
          </xdr:nvSpPr>
          <xdr:spPr>
            <a:xfrm>
              <a:off x="10165972629" y="1505494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1513114</xdr:colOff>
      <xdr:row>19</xdr:row>
      <xdr:rowOff>87086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6" name="TextBox 85"/>
            <xdr:cNvSpPr txBox="1"/>
          </xdr:nvSpPr>
          <xdr:spPr>
            <a:xfrm>
              <a:off x="10169662886" y="1502228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86" name="TextBox 85"/>
            <xdr:cNvSpPr txBox="1"/>
          </xdr:nvSpPr>
          <xdr:spPr>
            <a:xfrm>
              <a:off x="10169662886" y="1502228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9</xdr:col>
      <xdr:colOff>699711</xdr:colOff>
      <xdr:row>22</xdr:row>
      <xdr:rowOff>130628</xdr:rowOff>
    </xdr:from>
    <xdr:ext cx="417419" cy="5878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TextBox 86"/>
            <xdr:cNvSpPr txBox="1"/>
          </xdr:nvSpPr>
          <xdr:spPr>
            <a:xfrm>
              <a:off x="10015937314" y="19215906"/>
              <a:ext cx="417419" cy="5878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r>
                      <a:rPr lang="en-US" sz="36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𝝓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87" name="TextBox 86"/>
            <xdr:cNvSpPr txBox="1"/>
          </xdr:nvSpPr>
          <xdr:spPr>
            <a:xfrm>
              <a:off x="10015937314" y="19215906"/>
              <a:ext cx="417419" cy="5878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36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𝝓</a:t>
              </a:r>
              <a:endParaRPr lang="en-US" sz="3600" b="1"/>
            </a:p>
          </xdr:txBody>
        </xdr:sp>
      </mc:Fallback>
    </mc:AlternateContent>
    <xdr:clientData/>
  </xdr:oneCellAnchor>
  <xdr:twoCellAnchor editAs="oneCell">
    <xdr:from>
      <xdr:col>12</xdr:col>
      <xdr:colOff>260958</xdr:colOff>
      <xdr:row>39</xdr:row>
      <xdr:rowOff>143527</xdr:rowOff>
    </xdr:from>
    <xdr:to>
      <xdr:col>13</xdr:col>
      <xdr:colOff>797028</xdr:colOff>
      <xdr:row>39</xdr:row>
      <xdr:rowOff>1105432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1814960" y="28588048"/>
          <a:ext cx="1619048" cy="961905"/>
        </a:xfrm>
        <a:prstGeom prst="rect">
          <a:avLst/>
        </a:prstGeom>
      </xdr:spPr>
    </xdr:pic>
    <xdr:clientData/>
  </xdr:twoCellAnchor>
  <xdr:twoCellAnchor editAs="oneCell">
    <xdr:from>
      <xdr:col>10</xdr:col>
      <xdr:colOff>274006</xdr:colOff>
      <xdr:row>39</xdr:row>
      <xdr:rowOff>182672</xdr:rowOff>
    </xdr:from>
    <xdr:to>
      <xdr:col>11</xdr:col>
      <xdr:colOff>752932</xdr:colOff>
      <xdr:row>39</xdr:row>
      <xdr:rowOff>1096958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42537548" y="27439830"/>
          <a:ext cx="1561905" cy="914286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  <xdr:twoCellAnchor editAs="oneCell">
    <xdr:from>
      <xdr:col>6</xdr:col>
      <xdr:colOff>104384</xdr:colOff>
      <xdr:row>39</xdr:row>
      <xdr:rowOff>91335</xdr:rowOff>
    </xdr:from>
    <xdr:to>
      <xdr:col>7</xdr:col>
      <xdr:colOff>908255</xdr:colOff>
      <xdr:row>39</xdr:row>
      <xdr:rowOff>1081811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47079486" y="27348493"/>
          <a:ext cx="2200000" cy="990476"/>
        </a:xfrm>
        <a:prstGeom prst="rect">
          <a:avLst/>
        </a:prstGeom>
      </xdr:spPr>
    </xdr:pic>
    <xdr:clientData/>
  </xdr:twoCellAnchor>
  <xdr:twoCellAnchor editAs="oneCell">
    <xdr:from>
      <xdr:col>8</xdr:col>
      <xdr:colOff>91336</xdr:colOff>
      <xdr:row>39</xdr:row>
      <xdr:rowOff>91336</xdr:rowOff>
    </xdr:from>
    <xdr:to>
      <xdr:col>9</xdr:col>
      <xdr:colOff>881109</xdr:colOff>
      <xdr:row>39</xdr:row>
      <xdr:rowOff>1072288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44575329" y="27348494"/>
          <a:ext cx="2238095" cy="9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143527</xdr:colOff>
      <xdr:row>40</xdr:row>
      <xdr:rowOff>339246</xdr:rowOff>
    </xdr:from>
    <xdr:to>
      <xdr:col>14</xdr:col>
      <xdr:colOff>1027059</xdr:colOff>
      <xdr:row>40</xdr:row>
      <xdr:rowOff>848115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040501948" y="29971130"/>
          <a:ext cx="883532" cy="508869"/>
        </a:xfrm>
        <a:prstGeom prst="rect">
          <a:avLst/>
        </a:prstGeom>
      </xdr:spPr>
    </xdr:pic>
    <xdr:clientData/>
  </xdr:twoCellAnchor>
  <xdr:twoCellAnchor editAs="oneCell">
    <xdr:from>
      <xdr:col>14</xdr:col>
      <xdr:colOff>105192</xdr:colOff>
      <xdr:row>41</xdr:row>
      <xdr:rowOff>287054</xdr:rowOff>
    </xdr:from>
    <xdr:to>
      <xdr:col>14</xdr:col>
      <xdr:colOff>1127918</xdr:colOff>
      <xdr:row>41</xdr:row>
      <xdr:rowOff>822019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40401089" y="31106301"/>
          <a:ext cx="1022726" cy="534965"/>
        </a:xfrm>
        <a:prstGeom prst="rect">
          <a:avLst/>
        </a:prstGeom>
      </xdr:spPr>
    </xdr:pic>
    <xdr:clientData/>
  </xdr:twoCellAnchor>
  <xdr:twoCellAnchor editAs="oneCell">
    <xdr:from>
      <xdr:col>8</xdr:col>
      <xdr:colOff>891863</xdr:colOff>
      <xdr:row>38</xdr:row>
      <xdr:rowOff>234864</xdr:rowOff>
    </xdr:from>
    <xdr:to>
      <xdr:col>12</xdr:col>
      <xdr:colOff>130329</xdr:colOff>
      <xdr:row>38</xdr:row>
      <xdr:rowOff>965548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043564637" y="27492022"/>
          <a:ext cx="3935726" cy="730684"/>
        </a:xfrm>
        <a:prstGeom prst="rect">
          <a:avLst/>
        </a:prstGeom>
      </xdr:spPr>
    </xdr:pic>
    <xdr:clientData/>
  </xdr:twoCellAnchor>
  <xdr:oneCellAnchor>
    <xdr:from>
      <xdr:col>12</xdr:col>
      <xdr:colOff>195720</xdr:colOff>
      <xdr:row>43</xdr:row>
      <xdr:rowOff>664922</xdr:rowOff>
    </xdr:from>
    <xdr:ext cx="1436199" cy="6011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/>
            <xdr:cNvSpPr txBox="1"/>
          </xdr:nvSpPr>
          <xdr:spPr>
            <a:xfrm>
              <a:off x="10042063047" y="32619340"/>
              <a:ext cx="1436199" cy="601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  <m:sup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(+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𝑜𝑟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−)</m:t>
                        </m:r>
                      </m:sup>
                    </m:sSubSup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0042063047" y="32619340"/>
              <a:ext cx="1436199" cy="601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200" b="0" i="0">
                  <a:latin typeface="Cambria Math" panose="02040503050406030204" pitchFamily="18" charset="0"/>
                </a:rPr>
                <a:t>𝑀_𝑛^((+𝑜𝑟−))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11</xdr:col>
      <xdr:colOff>352296</xdr:colOff>
      <xdr:row>43</xdr:row>
      <xdr:rowOff>821497</xdr:rowOff>
    </xdr:from>
    <xdr:ext cx="956309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/>
            <xdr:cNvSpPr txBox="1"/>
          </xdr:nvSpPr>
          <xdr:spPr>
            <a:xfrm>
              <a:off x="10043469341" y="32775915"/>
              <a:ext cx="956309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10043469341" y="32775915"/>
              <a:ext cx="956309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200" i="0">
                  <a:latin typeface="Cambria Math" panose="02040503050406030204" pitchFamily="18" charset="0"/>
                </a:rPr>
                <a:t>〖</a:t>
              </a:r>
              <a:r>
                <a:rPr lang="en-US" sz="3200" b="0" i="0">
                  <a:latin typeface="Cambria Math" panose="02040503050406030204" pitchFamily="18" charset="0"/>
                </a:rPr>
                <a:t>=𝐴〗_𝑠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10</xdr:col>
      <xdr:colOff>1043835</xdr:colOff>
      <xdr:row>43</xdr:row>
      <xdr:rowOff>808971</xdr:rowOff>
    </xdr:from>
    <xdr:ext cx="499631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Box 70"/>
            <xdr:cNvSpPr txBox="1"/>
          </xdr:nvSpPr>
          <xdr:spPr>
            <a:xfrm>
              <a:off x="10044317459" y="32763389"/>
              <a:ext cx="499631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32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71" name="TextBox 70"/>
            <xdr:cNvSpPr txBox="1"/>
          </xdr:nvSpPr>
          <xdr:spPr>
            <a:xfrm>
              <a:off x="10044317459" y="32763389"/>
              <a:ext cx="499631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200" b="0" i="0">
                  <a:latin typeface="Cambria Math" panose="02040503050406030204" pitchFamily="18" charset="0"/>
                </a:rPr>
                <a:t>𝑓_𝑦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8</xdr:col>
      <xdr:colOff>1396129</xdr:colOff>
      <xdr:row>43</xdr:row>
      <xdr:rowOff>651875</xdr:rowOff>
    </xdr:from>
    <xdr:ext cx="2205103" cy="10373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/>
            <xdr:cNvSpPr txBox="1"/>
          </xdr:nvSpPr>
          <xdr:spPr>
            <a:xfrm>
              <a:off x="10044790994" y="32606293"/>
              <a:ext cx="2205103" cy="10373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30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3000" b="0" i="1"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en-US" sz="3000" b="0" i="1">
                            <a:latin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en-US" sz="3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30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  <m:r>
                              <a:rPr lang="en-US" sz="3000" b="0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3000" b="0" i="1">
                                <a:latin typeface="Cambria Math" panose="02040503050406030204" pitchFamily="18" charset="0"/>
                              </a:rPr>
                              <m:t>7</m:t>
                            </m:r>
                            <m:sSub>
                              <m:sSubPr>
                                <m:ctrlP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30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  <m:r>
                              <a:rPr lang="en-US" sz="30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US" sz="30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10044790994" y="32606293"/>
              <a:ext cx="2205103" cy="10373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000" i="0">
                  <a:latin typeface="Cambria Math" panose="02040503050406030204" pitchFamily="18" charset="0"/>
                </a:rPr>
                <a:t>(</a:t>
              </a:r>
              <a:r>
                <a:rPr lang="en-US" sz="3000" b="0" i="0">
                  <a:latin typeface="Cambria Math" panose="02040503050406030204" pitchFamily="18" charset="0"/>
                </a:rPr>
                <a:t>𝑑−(𝐴_𝑠 𝑓_𝑦)/(1.7𝑓_𝑐 𝑏))</a:t>
              </a:r>
              <a:endParaRPr lang="en-US" sz="3000"/>
            </a:p>
          </xdr:txBody>
        </xdr:sp>
      </mc:Fallback>
    </mc:AlternateContent>
    <xdr:clientData/>
  </xdr:oneCellAnchor>
  <xdr:oneCellAnchor>
    <xdr:from>
      <xdr:col>13</xdr:col>
      <xdr:colOff>391439</xdr:colOff>
      <xdr:row>44</xdr:row>
      <xdr:rowOff>117430</xdr:rowOff>
    </xdr:from>
    <xdr:ext cx="1423150" cy="9457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9" name="TextBox 88"/>
            <xdr:cNvSpPr txBox="1"/>
          </xdr:nvSpPr>
          <xdr:spPr>
            <a:xfrm>
              <a:off x="10041254076" y="34433526"/>
              <a:ext cx="1423150" cy="945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36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eqArr>
                          <m:eqArrPr>
                            <m:ctrlPr>
                              <a:rPr lang="en-US" sz="36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𝑙𝑒𝑓𝑡</m:t>
                            </m:r>
                          </m:e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𝑡𝑜𝑛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</m:eqArr>
                      </m:sub>
                      <m:sup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+</m:t>
                        </m:r>
                      </m:sup>
                    </m:sSubSup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89" name="TextBox 88"/>
            <xdr:cNvSpPr txBox="1"/>
          </xdr:nvSpPr>
          <xdr:spPr>
            <a:xfrm>
              <a:off x="10041254076" y="34433526"/>
              <a:ext cx="1423150" cy="945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600" b="0" i="0">
                  <a:latin typeface="Cambria Math" panose="02040503050406030204" pitchFamily="18" charset="0"/>
                </a:rPr>
                <a:t>𝑀_█(𝑛,𝑙𝑒𝑓𝑡@𝑡𝑜𝑛.𝑚)^+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1</xdr:col>
      <xdr:colOff>600206</xdr:colOff>
      <xdr:row>43</xdr:row>
      <xdr:rowOff>899786</xdr:rowOff>
    </xdr:from>
    <xdr:ext cx="7098082" cy="11386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10050297226" y="32854204"/>
              <a:ext cx="7098082" cy="11386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 xmlns:m="http://schemas.openxmlformats.org/officeDocument/2006/math">
                  <m:sSub>
                    <m:sSubPr>
                      <m:ctrlPr>
                        <a:rPr lang="en-US" sz="3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𝑉</m:t>
                      </m:r>
                    </m:e>
                    <m:sub>
                      <m:r>
                        <a:rPr lang="en-US" sz="3200" b="0" i="1">
                          <a:latin typeface="Cambria Math" panose="02040503050406030204" pitchFamily="18" charset="0"/>
                        </a:rPr>
                        <m:t>𝑝</m:t>
                      </m:r>
                    </m:sub>
                  </m:sSub>
                  <m:r>
                    <a:rPr lang="en-US" sz="3200" b="0" i="1">
                      <a:latin typeface="Cambria Math" panose="02040503050406030204" pitchFamily="18" charset="0"/>
                    </a:rPr>
                    <m:t>=</m:t>
                  </m:r>
                  <m:r>
                    <m:rPr>
                      <m:sty m:val="p"/>
                    </m:rPr>
                    <a:rPr lang="en-US" sz="3200" b="0" i="0">
                      <a:latin typeface="Cambria Math" panose="02040503050406030204" pitchFamily="18" charset="0"/>
                    </a:rPr>
                    <m:t>max</m:t>
                  </m:r>
                  <m:r>
                    <a:rPr lang="en-US" sz="3200" b="0" i="1">
                      <a:latin typeface="Cambria Math" panose="02040503050406030204" pitchFamily="18" charset="0"/>
                    </a:rPr>
                    <m:t>⁡</m:t>
                  </m:r>
                  <m:d>
                    <m:dPr>
                      <m:endChr m:val=""/>
                      <m:ctrlPr>
                        <a:rPr lang="en-US" sz="32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US" sz="32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bSup>
                            <m:sSubSupPr>
                              <m:ctrlPr>
                                <a:rPr lang="en-US" sz="3200" b="0" i="1"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𝑀</m:t>
                              </m:r>
                            </m:e>
                            <m:sub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,</m:t>
                              </m:r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𝑙𝑒𝑓𝑡</m:t>
                              </m:r>
                            </m:sub>
                            <m:sup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</m:sup>
                          </m:sSubSup>
                          <m:r>
                            <a:rPr lang="en-US" sz="32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sSubSup>
                            <m:sSubSupPr>
                              <m:ctrlPr>
                                <a:rPr lang="en-US" sz="3200" b="0" i="1">
                                  <a:latin typeface="Cambria Math" panose="02040503050406030204" pitchFamily="18" charset="0"/>
                                </a:rPr>
                              </m:ctrlPr>
                            </m:sSubSupPr>
                            <m:e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𝑀</m:t>
                              </m:r>
                            </m:e>
                            <m:sub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,</m:t>
                              </m:r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𝑟𝑖𝑔</m:t>
                              </m:r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h</m:t>
                              </m:r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𝑡</m:t>
                              </m:r>
                            </m:sub>
                            <m:sup>
                              <m:r>
                                <a:rPr lang="en-US" sz="3200" b="0" i="1">
                                  <a:latin typeface="Cambria Math" panose="02040503050406030204" pitchFamily="18" charset="0"/>
                                </a:rPr>
                                <m:t>−</m:t>
                              </m:r>
                            </m:sup>
                          </m:sSubSup>
                        </m:num>
                        <m:den>
                          <m:r>
                            <a:rPr lang="en-US" sz="3200" b="0" i="1">
                              <a:latin typeface="Cambria Math" panose="02040503050406030204" pitchFamily="18" charset="0"/>
                            </a:rPr>
                            <m:t>𝑙𝑛</m:t>
                          </m:r>
                        </m:den>
                      </m:f>
                      <m:r>
                        <a:rPr lang="en-US" sz="3200" b="0" i="1">
                          <a:latin typeface="Cambria Math" panose="02040503050406030204" pitchFamily="18" charset="0"/>
                        </a:rPr>
                        <m:t>,</m:t>
                      </m:r>
                      <m:f>
                        <m:fPr>
                          <m:ctrlPr>
                            <a:rPr lang="en-US" sz="3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Sup>
                            <m:sSubSupPr>
                              <m:ctrlP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SupPr>
                            <m:e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𝑀</m:t>
                              </m:r>
                            </m:e>
                            <m:sub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𝑛</m:t>
                              </m:r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,</m:t>
                              </m:r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𝑙𝑒𝑓𝑡</m:t>
                              </m:r>
                            </m:sub>
                            <m:sup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</m:sup>
                          </m:sSubSup>
                          <m:r>
                            <a:rPr lang="en-US" sz="3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sSubSup>
                            <m:sSubSupPr>
                              <m:ctrlP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SupPr>
                            <m:e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𝑀</m:t>
                              </m:r>
                            </m:e>
                            <m:sub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𝑛</m:t>
                              </m:r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,</m:t>
                              </m:r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𝑟𝑖𝑔</m:t>
                              </m:r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h</m:t>
                              </m:r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𝑡</m:t>
                              </m:r>
                            </m:sub>
                            <m:sup>
                              <m:r>
                                <a:rPr lang="en-US" sz="3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</m:t>
                              </m:r>
                            </m:sup>
                          </m:sSubSup>
                        </m:num>
                        <m:den>
                          <m:r>
                            <a:rPr lang="en-US" sz="3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𝑙𝑛</m:t>
                          </m:r>
                        </m:den>
                      </m:f>
                    </m:e>
                  </m:d>
                </m:oMath>
              </a14:m>
              <a:r>
                <a:rPr lang="en-US" sz="6000"/>
                <a:t> </a:t>
              </a:r>
              <a:endParaRPr lang="en-US" sz="28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10050297226" y="32854204"/>
              <a:ext cx="7098082" cy="11386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200" b="0" i="0">
                  <a:latin typeface="Cambria Math" panose="02040503050406030204" pitchFamily="18" charset="0"/>
                </a:rPr>
                <a:t>𝑉_𝑝=max⁡((𝑀_(𝑛,𝑙𝑒𝑓𝑡)^++𝑀_(𝑛,𝑟𝑖𝑔ℎ𝑡)^−)/𝑙𝑛,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(𝑀_(𝑛,𝑙𝑒𝑓𝑡)^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+𝑀_(𝑛,𝑟𝑖𝑔ℎ𝑡)^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)/𝑙𝑛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┤</a:t>
              </a:r>
              <a:r>
                <a:rPr lang="en-US" sz="6000"/>
                <a:t> </a:t>
              </a:r>
              <a:endParaRPr lang="en-US" sz="2800"/>
            </a:p>
          </xdr:txBody>
        </xdr:sp>
      </mc:Fallback>
    </mc:AlternateContent>
    <xdr:clientData/>
  </xdr:oneCellAnchor>
  <xdr:twoCellAnchor editAs="oneCell">
    <xdr:from>
      <xdr:col>1</xdr:col>
      <xdr:colOff>491380</xdr:colOff>
      <xdr:row>43</xdr:row>
      <xdr:rowOff>926403</xdr:rowOff>
    </xdr:from>
    <xdr:to>
      <xdr:col>1</xdr:col>
      <xdr:colOff>706255</xdr:colOff>
      <xdr:row>43</xdr:row>
      <xdr:rowOff>2048526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flipH="1">
          <a:off x="10057289259" y="32880821"/>
          <a:ext cx="214875" cy="1122123"/>
        </a:xfrm>
        <a:prstGeom prst="rect">
          <a:avLst/>
        </a:prstGeom>
      </xdr:spPr>
    </xdr:pic>
    <xdr:clientData/>
  </xdr:twoCellAnchor>
  <xdr:oneCellAnchor>
    <xdr:from>
      <xdr:col>16</xdr:col>
      <xdr:colOff>104384</xdr:colOff>
      <xdr:row>6</xdr:row>
      <xdr:rowOff>77767</xdr:rowOff>
    </xdr:from>
    <xdr:ext cx="1099838" cy="6756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/>
            <xdr:cNvSpPr txBox="1"/>
          </xdr:nvSpPr>
          <xdr:spPr>
            <a:xfrm>
              <a:off x="10038197970" y="3548520"/>
              <a:ext cx="1099838" cy="675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𝑙</m:t>
                        </m:r>
                      </m:e>
                      <m:sub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n-US" sz="40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10038197970" y="3548520"/>
              <a:ext cx="1099838" cy="675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4000" b="0" i="0">
                  <a:latin typeface="Cambria Math" panose="02040503050406030204" pitchFamily="18" charset="0"/>
                </a:rPr>
                <a:t>𝑙_(𝑛(𝑚))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11</xdr:col>
      <xdr:colOff>287055</xdr:colOff>
      <xdr:row>44</xdr:row>
      <xdr:rowOff>91336</xdr:rowOff>
    </xdr:from>
    <xdr:ext cx="1423150" cy="9457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4" name="TextBox 93"/>
            <xdr:cNvSpPr txBox="1"/>
          </xdr:nvSpPr>
          <xdr:spPr>
            <a:xfrm>
              <a:off x="10043524419" y="34407432"/>
              <a:ext cx="1423150" cy="945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36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eqArr>
                          <m:eqArrPr>
                            <m:ctrlPr>
                              <a:rPr lang="en-US" sz="36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𝑙𝑒𝑓𝑡</m:t>
                            </m:r>
                          </m:e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𝑡𝑜𝑛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</m:eqArr>
                      </m:sub>
                      <m:sup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−</m:t>
                        </m:r>
                      </m:sup>
                    </m:sSubSup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94" name="TextBox 93"/>
            <xdr:cNvSpPr txBox="1"/>
          </xdr:nvSpPr>
          <xdr:spPr>
            <a:xfrm>
              <a:off x="10043524419" y="34407432"/>
              <a:ext cx="1423150" cy="945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600" b="0" i="0">
                  <a:latin typeface="Cambria Math" panose="02040503050406030204" pitchFamily="18" charset="0"/>
                </a:rPr>
                <a:t>𝑀_█(𝑛,𝑙𝑒𝑓𝑡@𝑡𝑜𝑛.𝑚)^−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9</xdr:col>
      <xdr:colOff>208767</xdr:colOff>
      <xdr:row>44</xdr:row>
      <xdr:rowOff>104384</xdr:rowOff>
    </xdr:from>
    <xdr:ext cx="1605822" cy="949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5" name="TextBox 94"/>
            <xdr:cNvSpPr txBox="1"/>
          </xdr:nvSpPr>
          <xdr:spPr>
            <a:xfrm>
              <a:off x="10045585993" y="34420480"/>
              <a:ext cx="1605822" cy="949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36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eqArr>
                          <m:eqArrPr>
                            <m:ctrlPr>
                              <a:rPr lang="en-US" sz="36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𝑅𝑖𝑔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h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𝑡𝑜𝑛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</m:eqArr>
                      </m:sub>
                      <m:sup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+</m:t>
                        </m:r>
                      </m:sup>
                    </m:sSubSup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95" name="TextBox 94"/>
            <xdr:cNvSpPr txBox="1"/>
          </xdr:nvSpPr>
          <xdr:spPr>
            <a:xfrm>
              <a:off x="10045585993" y="34420480"/>
              <a:ext cx="1605822" cy="949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600" b="0" i="0">
                  <a:latin typeface="Cambria Math" panose="02040503050406030204" pitchFamily="18" charset="0"/>
                </a:rPr>
                <a:t>𝑀_█(𝑛,𝑅𝑖𝑔ℎ𝑡@𝑡𝑜𝑛.𝑚)^+</a:t>
              </a:r>
              <a:endParaRPr lang="en-US" sz="3200"/>
            </a:p>
          </xdr:txBody>
        </xdr:sp>
      </mc:Fallback>
    </mc:AlternateContent>
    <xdr:clientData/>
  </xdr:oneCellAnchor>
  <xdr:oneCellAnchor>
    <xdr:from>
      <xdr:col>7</xdr:col>
      <xdr:colOff>561062</xdr:colOff>
      <xdr:row>44</xdr:row>
      <xdr:rowOff>117432</xdr:rowOff>
    </xdr:from>
    <xdr:ext cx="1605822" cy="949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6" name="TextBox 95"/>
            <xdr:cNvSpPr txBox="1"/>
          </xdr:nvSpPr>
          <xdr:spPr>
            <a:xfrm>
              <a:off x="10047765000" y="34433528"/>
              <a:ext cx="1605822" cy="949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36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eqArr>
                          <m:eqArrPr>
                            <m:ctrlPr>
                              <a:rPr lang="en-US" sz="36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𝑅𝑖𝑔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h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e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𝑡𝑜𝑛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.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e>
                        </m:eqArr>
                      </m:sub>
                      <m:sup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−</m:t>
                        </m:r>
                      </m:sup>
                    </m:sSubSup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96" name="TextBox 95"/>
            <xdr:cNvSpPr txBox="1"/>
          </xdr:nvSpPr>
          <xdr:spPr>
            <a:xfrm>
              <a:off x="10047765000" y="34433528"/>
              <a:ext cx="1605822" cy="949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3600" b="0" i="0">
                  <a:latin typeface="Cambria Math" panose="02040503050406030204" pitchFamily="18" charset="0"/>
                </a:rPr>
                <a:t>𝑀_█(𝑛,𝑅𝑖𝑔ℎ𝑡@𝑡𝑜𝑛.𝑚)^−</a:t>
              </a:r>
              <a:endParaRPr lang="en-US" sz="3200"/>
            </a:p>
          </xdr:txBody>
        </xdr:sp>
      </mc:Fallback>
    </mc:AlternateContent>
    <xdr:clientData/>
  </xdr:oneCellAnchor>
  <xdr:twoCellAnchor editAs="oneCell">
    <xdr:from>
      <xdr:col>15</xdr:col>
      <xdr:colOff>482774</xdr:colOff>
      <xdr:row>9</xdr:row>
      <xdr:rowOff>326198</xdr:rowOff>
    </xdr:from>
    <xdr:to>
      <xdr:col>23</xdr:col>
      <xdr:colOff>3275</xdr:colOff>
      <xdr:row>10</xdr:row>
      <xdr:rowOff>197697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034049260" y="5884623"/>
          <a:ext cx="6161905" cy="876190"/>
        </a:xfrm>
        <a:prstGeom prst="rect">
          <a:avLst/>
        </a:prstGeom>
      </xdr:spPr>
    </xdr:pic>
    <xdr:clientData/>
  </xdr:twoCellAnchor>
  <xdr:twoCellAnchor>
    <xdr:from>
      <xdr:col>16</xdr:col>
      <xdr:colOff>1187364</xdr:colOff>
      <xdr:row>6</xdr:row>
      <xdr:rowOff>769829</xdr:rowOff>
    </xdr:from>
    <xdr:to>
      <xdr:col>17</xdr:col>
      <xdr:colOff>613254</xdr:colOff>
      <xdr:row>9</xdr:row>
      <xdr:rowOff>391438</xdr:rowOff>
    </xdr:to>
    <xdr:cxnSp macro="">
      <xdr:nvCxnSpPr>
        <xdr:cNvPr id="58" name="Straight Arrow Connector 57"/>
        <xdr:cNvCxnSpPr/>
      </xdr:nvCxnSpPr>
      <xdr:spPr>
        <a:xfrm flipH="1">
          <a:off x="10037431952" y="4240582"/>
          <a:ext cx="782876" cy="1709281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406458</xdr:colOff>
      <xdr:row>47</xdr:row>
      <xdr:rowOff>60442</xdr:rowOff>
    </xdr:from>
    <xdr:to>
      <xdr:col>5</xdr:col>
      <xdr:colOff>432553</xdr:colOff>
      <xdr:row>47</xdr:row>
      <xdr:rowOff>947703</xdr:rowOff>
    </xdr:to>
    <xdr:sp macro="" textlink="">
      <xdr:nvSpPr>
        <xdr:cNvPr id="63" name="Rectangle 62"/>
        <xdr:cNvSpPr/>
      </xdr:nvSpPr>
      <xdr:spPr>
        <a:xfrm>
          <a:off x="10101964542" y="37277979"/>
          <a:ext cx="1608926" cy="887261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322169</xdr:colOff>
      <xdr:row>45</xdr:row>
      <xdr:rowOff>939452</xdr:rowOff>
    </xdr:from>
    <xdr:to>
      <xdr:col>6</xdr:col>
      <xdr:colOff>352295</xdr:colOff>
      <xdr:row>47</xdr:row>
      <xdr:rowOff>154081</xdr:rowOff>
    </xdr:to>
    <xdr:cxnSp macro="">
      <xdr:nvCxnSpPr>
        <xdr:cNvPr id="60" name="Straight Arrow Connector 59"/>
        <xdr:cNvCxnSpPr/>
      </xdr:nvCxnSpPr>
      <xdr:spPr>
        <a:xfrm>
          <a:off x="10100686087" y="36504121"/>
          <a:ext cx="1388839" cy="867497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576082</xdr:colOff>
      <xdr:row>47</xdr:row>
      <xdr:rowOff>174996</xdr:rowOff>
    </xdr:from>
    <xdr:to>
      <xdr:col>5</xdr:col>
      <xdr:colOff>294152</xdr:colOff>
      <xdr:row>47</xdr:row>
      <xdr:rowOff>827393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102102943" y="37392533"/>
          <a:ext cx="1300901" cy="652397"/>
        </a:xfrm>
        <a:prstGeom prst="rect">
          <a:avLst/>
        </a:prstGeom>
      </xdr:spPr>
    </xdr:pic>
    <xdr:clientData/>
  </xdr:twoCellAnchor>
  <xdr:twoCellAnchor editAs="oneCell">
    <xdr:from>
      <xdr:col>15</xdr:col>
      <xdr:colOff>125691</xdr:colOff>
      <xdr:row>43</xdr:row>
      <xdr:rowOff>173181</xdr:rowOff>
    </xdr:from>
    <xdr:to>
      <xdr:col>23</xdr:col>
      <xdr:colOff>482775</xdr:colOff>
      <xdr:row>47</xdr:row>
      <xdr:rowOff>623454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17120407" y="32073272"/>
          <a:ext cx="6989948" cy="5645727"/>
        </a:xfrm>
        <a:prstGeom prst="rect">
          <a:avLst/>
        </a:prstGeom>
      </xdr:spPr>
    </xdr:pic>
    <xdr:clientData/>
  </xdr:twoCellAnchor>
  <xdr:twoCellAnchor editAs="oneCell">
    <xdr:from>
      <xdr:col>15</xdr:col>
      <xdr:colOff>173182</xdr:colOff>
      <xdr:row>14</xdr:row>
      <xdr:rowOff>432954</xdr:rowOff>
    </xdr:from>
    <xdr:to>
      <xdr:col>23</xdr:col>
      <xdr:colOff>530266</xdr:colOff>
      <xdr:row>20</xdr:row>
      <xdr:rowOff>51954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17072916" y="12417136"/>
          <a:ext cx="6989948" cy="5645727"/>
        </a:xfrm>
        <a:prstGeom prst="rect">
          <a:avLst/>
        </a:prstGeom>
      </xdr:spPr>
    </xdr:pic>
    <xdr:clientData/>
  </xdr:twoCellAnchor>
  <xdr:oneCellAnchor>
    <xdr:from>
      <xdr:col>6</xdr:col>
      <xdr:colOff>42333</xdr:colOff>
      <xdr:row>5</xdr:row>
      <xdr:rowOff>643467</xdr:rowOff>
    </xdr:from>
    <xdr:ext cx="4900085" cy="6494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0055923499" y="2135717"/>
              <a:ext cx="4900085" cy="6494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 xmlns:m="http://schemas.openxmlformats.org/officeDocument/2006/math">
                  <m:sSub>
                    <m:sSub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𝒔</m:t>
                      </m:r>
                    </m:sub>
                  </m:sSub>
                  <m:r>
                    <a:rPr lang="en-US" sz="2800" b="1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𝒇</m:t>
                      </m:r>
                    </m:e>
                    <m:sub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𝒚</m:t>
                      </m:r>
                    </m:sub>
                  </m:sSub>
                  <m:sSub>
                    <m:sSub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𝑨</m:t>
                      </m:r>
                    </m:e>
                    <m:sub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𝒗</m:t>
                      </m:r>
                    </m:sub>
                  </m:sSub>
                  <m:f>
                    <m:f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𝒅</m:t>
                      </m:r>
                    </m:num>
                    <m:den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𝒔</m:t>
                      </m:r>
                    </m:den>
                  </m:f>
                </m:oMath>
              </a14:m>
              <a:r>
                <a:rPr lang="en-US" sz="2800" b="1"/>
                <a:t>   or   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𝒔</m:t>
                      </m:r>
                    </m:sub>
                  </m:sSub>
                  <m:r>
                    <a:rPr lang="en-US" sz="2800" b="1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𝒇</m:t>
                      </m:r>
                    </m:e>
                    <m:sub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𝒚</m:t>
                      </m:r>
                    </m:sub>
                  </m:sSub>
                  <m:r>
                    <a:rPr lang="en-US" sz="2800" b="1" i="1">
                      <a:latin typeface="Cambria Math" panose="02040503050406030204" pitchFamily="18" charset="0"/>
                    </a:rPr>
                    <m:t>𝒅</m:t>
                  </m:r>
                  <m:r>
                    <a:rPr lang="en-US" sz="2800" b="1" i="1">
                      <a:latin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28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800" b="1" i="1">
                              <a:latin typeface="Cambria Math" panose="02040503050406030204" pitchFamily="18" charset="0"/>
                            </a:rPr>
                            <m:t>𝑨</m:t>
                          </m:r>
                        </m:e>
                        <m:sub>
                          <m:r>
                            <a:rPr lang="en-US" sz="28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sub>
                      </m:sSub>
                    </m:num>
                    <m:den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𝑺</m:t>
                      </m:r>
                    </m:den>
                  </m:f>
                </m:oMath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0055923499" y="2135717"/>
              <a:ext cx="4900085" cy="6494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𝑽_𝒔=𝒇_𝒚 𝑨_𝒗  𝒅/𝒔</a:t>
              </a:r>
              <a:r>
                <a:rPr lang="en-US" sz="2800" b="1"/>
                <a:t>   or    </a:t>
              </a:r>
              <a:r>
                <a:rPr lang="en-US" sz="2800" b="1" i="0">
                  <a:latin typeface="Cambria Math" panose="02040503050406030204" pitchFamily="18" charset="0"/>
                </a:rPr>
                <a:t>𝑽_𝒔=𝒇_𝒚 𝒅  𝑨_𝑽/𝑺</a:t>
              </a:r>
              <a:endParaRPr lang="en-US" sz="28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7"/>
  <sheetViews>
    <sheetView showGridLines="0" rightToLeft="1" tabSelected="1" topLeftCell="A43" zoomScale="68" zoomScaleNormal="68" zoomScaleSheetLayoutView="30" workbookViewId="0">
      <selection activeCell="C41" sqref="C41:C42"/>
    </sheetView>
  </sheetViews>
  <sheetFormatPr defaultColWidth="9.140625" defaultRowHeight="31.5" x14ac:dyDescent="0.25"/>
  <cols>
    <col min="1" max="1" width="9.140625" style="1"/>
    <col min="2" max="2" width="23.140625" style="1" customWidth="1"/>
    <col min="3" max="4" width="23.28515625" style="1" customWidth="1"/>
    <col min="5" max="5" width="23.7109375" style="1" customWidth="1"/>
    <col min="6" max="6" width="20.42578125" style="1" customWidth="1"/>
    <col min="7" max="7" width="21" style="1" customWidth="1"/>
    <col min="8" max="8" width="16.28515625" style="1" customWidth="1"/>
    <col min="9" max="9" width="21.7109375" style="1" customWidth="1"/>
    <col min="10" max="14" width="16.28515625" style="1" customWidth="1"/>
    <col min="15" max="15" width="19.42578125" style="1" customWidth="1"/>
    <col min="16" max="16" width="19.28515625" style="1" customWidth="1"/>
    <col min="17" max="17" width="20.28515625" style="21" customWidth="1"/>
    <col min="18" max="20" width="10.85546875" style="21" customWidth="1"/>
    <col min="21" max="22" width="9.140625" style="21"/>
    <col min="23" max="16384" width="9.140625" style="1"/>
  </cols>
  <sheetData>
    <row r="1" spans="1:46" ht="15.75" customHeight="1" x14ac:dyDescent="0.25"/>
    <row r="2" spans="1:46" s="15" customFormat="1" ht="64.900000000000006" customHeight="1" x14ac:dyDescent="0.2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12"/>
      <c r="Q2" s="30"/>
      <c r="R2" s="16"/>
      <c r="S2" s="16"/>
      <c r="T2" s="16"/>
      <c r="U2" s="16"/>
      <c r="V2" s="16"/>
      <c r="W2" s="17"/>
      <c r="X2" s="17"/>
    </row>
    <row r="3" spans="1:46" s="15" customFormat="1" ht="12.7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2"/>
      <c r="Q3" s="104"/>
      <c r="R3" s="16"/>
      <c r="S3" s="16"/>
      <c r="T3" s="16"/>
      <c r="U3" s="16"/>
      <c r="V3" s="16"/>
      <c r="W3" s="17"/>
      <c r="X3" s="17"/>
    </row>
    <row r="4" spans="1:46" s="15" customFormat="1" ht="12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12"/>
      <c r="Q4" s="104"/>
      <c r="R4" s="16"/>
      <c r="S4" s="16"/>
      <c r="T4" s="16"/>
      <c r="U4" s="16"/>
      <c r="V4" s="16"/>
      <c r="W4" s="17"/>
      <c r="X4" s="17"/>
    </row>
    <row r="5" spans="1:46" s="15" customFormat="1" ht="12.7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2"/>
      <c r="Q5" s="104"/>
      <c r="R5" s="16"/>
      <c r="S5" s="16"/>
      <c r="T5" s="16"/>
      <c r="U5" s="16"/>
      <c r="V5" s="16"/>
      <c r="W5" s="17"/>
      <c r="X5" s="17"/>
    </row>
    <row r="6" spans="1:46" s="15" customFormat="1" ht="156.6" customHeight="1" thickBot="1" x14ac:dyDescent="0.45">
      <c r="B6" s="3"/>
      <c r="C6" s="43" t="s">
        <v>25</v>
      </c>
      <c r="D6" s="3"/>
      <c r="E6" s="2"/>
      <c r="F6" s="43" t="s">
        <v>25</v>
      </c>
      <c r="G6" s="3"/>
      <c r="H6" s="3"/>
      <c r="I6" s="42" t="s">
        <v>26</v>
      </c>
      <c r="J6" s="3"/>
      <c r="K6" s="3"/>
      <c r="L6" s="3"/>
      <c r="M6" s="3"/>
      <c r="N6" s="3"/>
      <c r="O6" s="3"/>
      <c r="P6" s="113"/>
      <c r="Q6" s="105"/>
      <c r="R6" s="16"/>
      <c r="S6" s="16"/>
      <c r="T6" s="16"/>
      <c r="U6" s="16"/>
      <c r="V6" s="16"/>
      <c r="W6" s="17"/>
      <c r="X6" s="17"/>
    </row>
    <row r="7" spans="1:46" s="15" customFormat="1" ht="68.45" customHeight="1" thickBot="1" x14ac:dyDescent="0.3">
      <c r="B7" s="13" t="s">
        <v>0</v>
      </c>
      <c r="C7" s="8" t="s">
        <v>24</v>
      </c>
      <c r="D7" s="8" t="s">
        <v>4</v>
      </c>
      <c r="E7" s="4" t="s">
        <v>17</v>
      </c>
      <c r="F7" s="4" t="s">
        <v>6</v>
      </c>
      <c r="G7" s="4" t="s">
        <v>5</v>
      </c>
      <c r="H7" s="4" t="s">
        <v>3</v>
      </c>
      <c r="I7" s="5" t="s">
        <v>2</v>
      </c>
      <c r="J7" s="4" t="s">
        <v>22</v>
      </c>
      <c r="K7" s="5" t="s">
        <v>10</v>
      </c>
      <c r="L7" s="6" t="s">
        <v>9</v>
      </c>
      <c r="M7" s="5" t="s">
        <v>8</v>
      </c>
      <c r="N7" s="7" t="s">
        <v>7</v>
      </c>
      <c r="O7" s="7" t="s">
        <v>30</v>
      </c>
      <c r="P7" s="7" t="s">
        <v>29</v>
      </c>
      <c r="Q7" s="7"/>
      <c r="R7" s="16"/>
      <c r="S7" s="16"/>
      <c r="T7" s="16"/>
      <c r="U7" s="16"/>
      <c r="V7" s="16"/>
      <c r="W7" s="17"/>
      <c r="X7" s="17"/>
    </row>
    <row r="8" spans="1:46" s="15" customFormat="1" ht="51.6" customHeight="1" thickBot="1" x14ac:dyDescent="0.3">
      <c r="B8" s="9">
        <v>0.75</v>
      </c>
      <c r="C8" s="10">
        <f>D8*B8</f>
        <v>4.6226400000000005</v>
      </c>
      <c r="D8" s="10">
        <f>B24</f>
        <v>6.1635200000000001</v>
      </c>
      <c r="E8" s="11">
        <f>B8*5*H8</f>
        <v>55</v>
      </c>
      <c r="F8" s="11">
        <f>B8*H8</f>
        <v>11</v>
      </c>
      <c r="G8" s="11">
        <f>0.5*B8*H8</f>
        <v>5.5</v>
      </c>
      <c r="H8" s="11">
        <f>((1/6)*(N8^0.5)*(M8)*(J8))/10000</f>
        <v>14.666666666666666</v>
      </c>
      <c r="I8" s="12">
        <v>13.0024</v>
      </c>
      <c r="J8" s="9">
        <f>K8-L8</f>
        <v>440</v>
      </c>
      <c r="K8" s="12">
        <v>500</v>
      </c>
      <c r="L8" s="12">
        <v>60</v>
      </c>
      <c r="M8" s="12">
        <v>400</v>
      </c>
      <c r="N8" s="12">
        <v>25</v>
      </c>
      <c r="O8" s="12">
        <v>340</v>
      </c>
      <c r="P8" s="12">
        <v>400</v>
      </c>
      <c r="Q8" s="12">
        <f>7.5-0.6</f>
        <v>6.9</v>
      </c>
      <c r="R8" s="18"/>
      <c r="S8" s="18"/>
      <c r="T8" s="18"/>
      <c r="U8" s="18"/>
      <c r="V8" s="18"/>
      <c r="W8" s="18"/>
      <c r="X8" s="17"/>
    </row>
    <row r="9" spans="1:46" ht="45.6" customHeight="1" x14ac:dyDescent="0.25">
      <c r="B9" s="62"/>
      <c r="C9" s="62"/>
      <c r="D9" s="62"/>
      <c r="E9" s="62"/>
      <c r="F9" s="62"/>
      <c r="G9" s="62"/>
      <c r="H9" s="62"/>
      <c r="I9" s="63"/>
      <c r="J9" s="63"/>
      <c r="K9" s="63"/>
      <c r="L9" s="63"/>
      <c r="M9" s="63"/>
      <c r="N9" s="63"/>
      <c r="O9" s="63"/>
      <c r="R9" s="19"/>
      <c r="S9" s="19"/>
      <c r="T9" s="19"/>
      <c r="U9" s="19"/>
      <c r="V9" s="19"/>
      <c r="W9" s="19"/>
    </row>
    <row r="10" spans="1:46" ht="79.900000000000006" customHeight="1" x14ac:dyDescent="0.25">
      <c r="B10" s="54" t="s">
        <v>11</v>
      </c>
      <c r="C10" s="54"/>
      <c r="D10" s="55"/>
      <c r="E10" s="55"/>
      <c r="F10" s="55"/>
      <c r="G10" s="55"/>
      <c r="H10" s="55"/>
      <c r="I10" s="55"/>
      <c r="J10" s="55"/>
      <c r="K10" s="55"/>
      <c r="L10" s="53" t="s">
        <v>12</v>
      </c>
      <c r="M10" s="53"/>
      <c r="N10" s="53"/>
      <c r="O10" s="53"/>
      <c r="R10" s="19"/>
      <c r="S10" s="19"/>
      <c r="T10" s="19"/>
      <c r="U10" s="19"/>
      <c r="V10" s="19"/>
      <c r="W10" s="19"/>
    </row>
    <row r="11" spans="1:46" ht="134.44999999999999" customHeight="1" x14ac:dyDescent="0.25">
      <c r="B11" s="77" t="s">
        <v>11</v>
      </c>
      <c r="C11" s="77"/>
      <c r="D11" s="78"/>
      <c r="E11" s="78"/>
      <c r="F11" s="78"/>
      <c r="G11" s="78"/>
      <c r="H11" s="78"/>
      <c r="I11" s="78"/>
      <c r="J11" s="78"/>
      <c r="K11" s="78"/>
      <c r="L11" s="53" t="s">
        <v>13</v>
      </c>
      <c r="M11" s="53"/>
      <c r="N11" s="53"/>
      <c r="O11" s="53"/>
      <c r="R11" s="19"/>
      <c r="S11" s="20">
        <f>B8*((I8/B8)-H8)</f>
        <v>2.0023999999999993</v>
      </c>
      <c r="T11" s="19"/>
      <c r="U11" s="19"/>
      <c r="V11" s="19"/>
      <c r="W11" s="19"/>
    </row>
    <row r="12" spans="1:46" ht="149.44999999999999" customHeight="1" x14ac:dyDescent="0.25">
      <c r="B12" s="77" t="s">
        <v>11</v>
      </c>
      <c r="C12" s="77"/>
      <c r="D12" s="78"/>
      <c r="E12" s="78"/>
      <c r="F12" s="78"/>
      <c r="G12" s="78"/>
      <c r="H12" s="78"/>
      <c r="I12" s="78"/>
      <c r="J12" s="78"/>
      <c r="K12" s="78"/>
      <c r="L12" s="53" t="s">
        <v>14</v>
      </c>
      <c r="M12" s="53"/>
      <c r="N12" s="53"/>
      <c r="O12" s="53"/>
      <c r="R12" s="19"/>
      <c r="S12" s="19"/>
      <c r="T12" s="19"/>
      <c r="U12" s="19"/>
      <c r="V12" s="19"/>
      <c r="W12" s="19"/>
    </row>
    <row r="13" spans="1:46" ht="67.900000000000006" customHeight="1" x14ac:dyDescent="0.25">
      <c r="B13" s="54" t="s">
        <v>11</v>
      </c>
      <c r="C13" s="54"/>
      <c r="D13" s="55"/>
      <c r="E13" s="55"/>
      <c r="F13" s="55"/>
      <c r="G13" s="55"/>
      <c r="H13" s="55"/>
      <c r="I13" s="55"/>
      <c r="J13" s="55"/>
      <c r="K13" s="55"/>
      <c r="L13" s="53" t="s">
        <v>15</v>
      </c>
      <c r="M13" s="53"/>
      <c r="N13" s="53"/>
      <c r="O13" s="53"/>
    </row>
    <row r="14" spans="1:46" ht="78.599999999999994" customHeight="1" x14ac:dyDescent="0.2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46" ht="133.15" customHeight="1" x14ac:dyDescent="0.25">
      <c r="A15" s="22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66.75" customHeight="1" x14ac:dyDescent="0.25">
      <c r="A16" s="22"/>
      <c r="B16" s="59" t="str">
        <f>IF(I8&lt;=G8,"از حالت 1 جهت محاسبات استفاده شود","سلول بعدی")</f>
        <v>سلول بعدی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66.75" customHeight="1" x14ac:dyDescent="0.25">
      <c r="A17" s="22"/>
      <c r="B17" s="59" t="str">
        <f>IF(AND(I8&gt;G8,I8&lt;=F8),"از حالت 2 جهت محاسبات استفاده شود","سلول بعدی")</f>
        <v>سلول بعدی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66.75" customHeight="1" x14ac:dyDescent="0.25">
      <c r="A18" s="22"/>
      <c r="B18" s="59" t="str">
        <f>IF(AND(I8&gt;F8,I8&lt;=E8),"از حالت 3 جهت محاسبات استفاده شود","سلول بعدی")</f>
        <v>از حالت 3 جهت محاسبات استفاده شود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66.75" customHeight="1" x14ac:dyDescent="0.25">
      <c r="A19" s="22"/>
      <c r="B19" s="60" t="b">
        <f>IF(I8&gt;E8,"ابعاد مقطع(عرض یا ارتفاع) بزرگتر شود")</f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s="15" customFormat="1" ht="75" customHeight="1" x14ac:dyDescent="0.25">
      <c r="A20" s="16"/>
      <c r="B20" s="73" t="s">
        <v>16</v>
      </c>
      <c r="C20" s="74"/>
      <c r="D20" s="75"/>
      <c r="E20" s="75"/>
      <c r="F20" s="76"/>
      <c r="G20" s="70" t="s">
        <v>18</v>
      </c>
      <c r="H20" s="71"/>
      <c r="I20" s="72"/>
      <c r="J20" s="67"/>
      <c r="K20" s="68"/>
      <c r="L20" s="69"/>
      <c r="M20" s="67"/>
      <c r="N20" s="68"/>
      <c r="O20" s="69"/>
      <c r="P20" s="17"/>
      <c r="Q20" s="16"/>
      <c r="R20" s="16"/>
      <c r="S20" s="16"/>
      <c r="T20" s="16"/>
      <c r="U20" s="16"/>
      <c r="V20" s="16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s="15" customFormat="1" ht="84" customHeight="1" x14ac:dyDescent="0.25">
      <c r="A21" s="16"/>
      <c r="B21" s="56">
        <f>(((I8*10000)-(B8*H8*10000))/(B8*O8*J8))*10</f>
        <v>1.7846702317290553</v>
      </c>
      <c r="C21" s="57"/>
      <c r="D21" s="57"/>
      <c r="E21" s="57"/>
      <c r="F21" s="58"/>
      <c r="G21" s="56">
        <f>M21</f>
        <v>4.117647058823529</v>
      </c>
      <c r="H21" s="57"/>
      <c r="I21" s="58"/>
      <c r="J21" s="56">
        <f>(0.66*N8^0.5*M8/O8)*10</f>
        <v>38.823529411764703</v>
      </c>
      <c r="K21" s="57"/>
      <c r="L21" s="58"/>
      <c r="M21" s="56">
        <f>(MAX(0.062*N8^0.5*M8/O8,0.35*M8/O8))*10</f>
        <v>4.117647058823529</v>
      </c>
      <c r="N21" s="57"/>
      <c r="O21" s="58"/>
      <c r="P21" s="17"/>
      <c r="Q21" s="16"/>
      <c r="R21" s="16"/>
      <c r="S21" s="16"/>
      <c r="T21" s="16"/>
      <c r="U21" s="16"/>
      <c r="V21" s="16"/>
      <c r="W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ht="59.25" customHeight="1" x14ac:dyDescent="0.25">
      <c r="A22" s="22"/>
      <c r="B22" s="65">
        <v>4.12</v>
      </c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66.599999999999994" customHeight="1" x14ac:dyDescent="0.25">
      <c r="A23" s="22"/>
      <c r="B23" s="50" t="s">
        <v>20</v>
      </c>
      <c r="C23" s="50"/>
      <c r="D23" s="50"/>
      <c r="E23" s="50"/>
      <c r="F23" s="50"/>
      <c r="G23" s="50"/>
      <c r="H23" s="50"/>
      <c r="I23" s="50"/>
      <c r="J23" s="14">
        <v>10</v>
      </c>
      <c r="K23" s="52"/>
      <c r="L23" s="52"/>
      <c r="M23" s="52"/>
      <c r="N23" s="52"/>
      <c r="O23" s="5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ht="48.6" customHeight="1" x14ac:dyDescent="0.25">
      <c r="A24" s="22"/>
      <c r="B24" s="51">
        <f>((O8*10)*B22*(J8/1000))/1000</f>
        <v>6.1635200000000001</v>
      </c>
      <c r="C24" s="51"/>
      <c r="D24" s="51"/>
      <c r="E24" s="51"/>
      <c r="F24" s="51"/>
      <c r="G24" s="51"/>
      <c r="H24" s="51"/>
      <c r="I24" s="51"/>
      <c r="J24" s="49" t="s">
        <v>19</v>
      </c>
      <c r="K24" s="49"/>
      <c r="L24" s="49"/>
      <c r="M24" s="49"/>
      <c r="N24" s="49"/>
      <c r="O24" s="49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ht="57" customHeight="1" x14ac:dyDescent="0.25">
      <c r="A25" s="22"/>
      <c r="B25" s="48">
        <f>((0.785*(J23/10)^2*2)/B22)*100</f>
        <v>38.106796116504853</v>
      </c>
      <c r="C25" s="48"/>
      <c r="D25" s="48"/>
      <c r="E25" s="48"/>
      <c r="F25" s="48"/>
      <c r="G25" s="48"/>
      <c r="H25" s="48"/>
      <c r="I25" s="48"/>
      <c r="J25" s="49" t="s">
        <v>21</v>
      </c>
      <c r="K25" s="49"/>
      <c r="L25" s="49"/>
      <c r="M25" s="49"/>
      <c r="N25" s="49"/>
      <c r="O25" s="49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46" ht="51.6" customHeight="1" x14ac:dyDescent="0.25">
      <c r="A26" s="22"/>
      <c r="B26" s="48">
        <f>IF(D8&lt;=2*H8,Q26,Q27)</f>
        <v>22</v>
      </c>
      <c r="C26" s="48"/>
      <c r="D26" s="48"/>
      <c r="E26" s="48"/>
      <c r="F26" s="48"/>
      <c r="G26" s="48"/>
      <c r="H26" s="48"/>
      <c r="I26" s="48"/>
      <c r="J26" s="49" t="s">
        <v>23</v>
      </c>
      <c r="K26" s="49"/>
      <c r="L26" s="49"/>
      <c r="M26" s="49"/>
      <c r="N26" s="49"/>
      <c r="O26" s="49"/>
      <c r="Q26" s="46">
        <f>MIN(J8/10/2,60)</f>
        <v>22</v>
      </c>
      <c r="R26" s="46"/>
      <c r="S26" s="46"/>
      <c r="T26" s="46"/>
      <c r="U26" s="46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</row>
    <row r="27" spans="1:46" x14ac:dyDescent="0.25">
      <c r="A27" s="22"/>
      <c r="Q27" s="47">
        <f>MIN(J8/10/4,30)</f>
        <v>11</v>
      </c>
      <c r="R27" s="47"/>
      <c r="S27" s="47"/>
      <c r="T27" s="47"/>
      <c r="U27" s="47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hidden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1"/>
    </row>
    <row r="29" spans="1:46" hidden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1"/>
    </row>
    <row r="30" spans="1:46" hidden="1" x14ac:dyDescent="0.25">
      <c r="A30" s="24"/>
      <c r="B30" s="24"/>
      <c r="C30" s="24"/>
      <c r="D30" s="24"/>
      <c r="E30" s="29"/>
      <c r="F30" s="29"/>
      <c r="G30" s="29"/>
      <c r="H30" s="29"/>
      <c r="I30" s="29"/>
      <c r="J30" s="29"/>
      <c r="K30" s="29"/>
      <c r="L30" s="29"/>
      <c r="M30" s="2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6" hidden="1" x14ac:dyDescent="0.25">
      <c r="A31" s="24"/>
      <c r="B31" s="24"/>
      <c r="C31" s="24"/>
      <c r="D31" s="24"/>
      <c r="E31" s="29"/>
      <c r="F31" s="29"/>
      <c r="G31" s="29"/>
      <c r="H31" s="29"/>
      <c r="I31" s="29"/>
      <c r="J31" s="29"/>
      <c r="K31" s="29"/>
      <c r="L31" s="29"/>
      <c r="M31" s="29">
        <v>8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6" hidden="1" x14ac:dyDescent="0.25">
      <c r="A32" s="24"/>
      <c r="B32" s="24"/>
      <c r="C32" s="24"/>
      <c r="D32" s="24"/>
      <c r="E32" s="29"/>
      <c r="F32" s="29"/>
      <c r="G32" s="29"/>
      <c r="H32" s="29"/>
      <c r="I32" s="29"/>
      <c r="J32" s="29"/>
      <c r="K32" s="29"/>
      <c r="L32" s="29"/>
      <c r="M32" s="29">
        <v>10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62" hidden="1" x14ac:dyDescent="0.25">
      <c r="A33" s="24"/>
      <c r="B33" s="24"/>
      <c r="C33" s="24"/>
      <c r="D33" s="24"/>
      <c r="E33" s="29"/>
      <c r="F33" s="29"/>
      <c r="G33" s="29"/>
      <c r="H33" s="29"/>
      <c r="I33" s="29"/>
      <c r="J33" s="29"/>
      <c r="K33" s="29"/>
      <c r="L33" s="29"/>
      <c r="M33" s="29">
        <v>12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62" hidden="1" x14ac:dyDescent="0.25">
      <c r="A34" s="24"/>
      <c r="B34" s="24"/>
      <c r="C34" s="24"/>
      <c r="D34" s="24"/>
      <c r="E34" s="29"/>
      <c r="F34" s="29"/>
      <c r="G34" s="29"/>
      <c r="H34" s="29"/>
      <c r="I34" s="29"/>
      <c r="J34" s="29"/>
      <c r="K34" s="29"/>
      <c r="L34" s="29"/>
      <c r="M34" s="29">
        <v>14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62" hidden="1" x14ac:dyDescent="0.25">
      <c r="A35" s="26"/>
      <c r="B35" s="24"/>
      <c r="C35" s="24"/>
      <c r="D35" s="24"/>
      <c r="E35" s="29"/>
      <c r="F35" s="29"/>
      <c r="G35" s="29"/>
      <c r="H35" s="29"/>
      <c r="I35" s="29"/>
      <c r="J35" s="29"/>
      <c r="K35" s="29"/>
      <c r="L35" s="29"/>
      <c r="M35" s="29">
        <v>16</v>
      </c>
      <c r="N35" s="24"/>
      <c r="O35" s="24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62" ht="90" customHeight="1" x14ac:dyDescent="0.25">
      <c r="A36" s="23"/>
      <c r="B36" s="102" t="s">
        <v>38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19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ht="72.75" customHeight="1" x14ac:dyDescent="0.25">
      <c r="A37" s="23"/>
      <c r="B37" s="79" t="s">
        <v>27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</row>
    <row r="38" spans="1:62" ht="61.5" customHeight="1" thickBot="1" x14ac:dyDescent="0.3">
      <c r="A38" s="23"/>
      <c r="B38" s="114" t="s">
        <v>31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</row>
    <row r="39" spans="1:62" ht="99" customHeight="1" thickTop="1" thickBot="1" x14ac:dyDescent="0.3">
      <c r="A39" s="23"/>
      <c r="B39" s="119" t="s">
        <v>36</v>
      </c>
      <c r="C39" s="120"/>
      <c r="D39" s="120"/>
      <c r="E39" s="120"/>
      <c r="F39" s="121"/>
      <c r="G39" s="83"/>
      <c r="H39" s="84"/>
      <c r="I39" s="84"/>
      <c r="J39" s="84"/>
      <c r="K39" s="84"/>
      <c r="L39" s="84"/>
      <c r="M39" s="84"/>
      <c r="N39" s="84"/>
      <c r="O39" s="85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ht="93.75" customHeight="1" thickTop="1" x14ac:dyDescent="0.25">
      <c r="A40" s="23"/>
      <c r="B40" s="31" t="s">
        <v>35</v>
      </c>
      <c r="C40" s="32" t="s">
        <v>34</v>
      </c>
      <c r="D40" s="32" t="s">
        <v>33</v>
      </c>
      <c r="E40" s="34" t="s">
        <v>39</v>
      </c>
      <c r="F40" s="33"/>
      <c r="G40" s="82"/>
      <c r="H40" s="81"/>
      <c r="I40" s="81"/>
      <c r="J40" s="81"/>
      <c r="K40" s="81"/>
      <c r="L40" s="81"/>
      <c r="M40" s="81"/>
      <c r="N40" s="81"/>
      <c r="O40" s="28"/>
      <c r="P40" s="100" t="s">
        <v>28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ht="93.75" customHeight="1" x14ac:dyDescent="0.25">
      <c r="A41" s="23"/>
      <c r="B41" s="107">
        <v>17.421299999999999</v>
      </c>
      <c r="C41" s="97">
        <v>6.5858999999999996</v>
      </c>
      <c r="D41" s="97">
        <v>6.4164000000000003</v>
      </c>
      <c r="E41" s="95">
        <v>12.004200000000001</v>
      </c>
      <c r="F41" s="106"/>
      <c r="G41" s="91">
        <f>L46</f>
        <v>29.062124102140231</v>
      </c>
      <c r="H41" s="89"/>
      <c r="I41" s="89">
        <f>N46</f>
        <v>14.877018208624179</v>
      </c>
      <c r="J41" s="89"/>
      <c r="K41" s="90">
        <v>18.304259999999999</v>
      </c>
      <c r="L41" s="90"/>
      <c r="M41" s="90">
        <v>8.8739589999999993</v>
      </c>
      <c r="N41" s="90"/>
      <c r="O41" s="35"/>
      <c r="P41" s="100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</row>
    <row r="42" spans="1:62" ht="93.75" customHeight="1" thickBot="1" x14ac:dyDescent="0.3">
      <c r="A42" s="23"/>
      <c r="B42" s="108"/>
      <c r="C42" s="98"/>
      <c r="D42" s="98"/>
      <c r="E42" s="96"/>
      <c r="F42" s="106"/>
      <c r="G42" s="94">
        <f>H46</f>
        <v>28.517461283440177</v>
      </c>
      <c r="H42" s="93"/>
      <c r="I42" s="93">
        <f>J46</f>
        <v>15.211170993090409</v>
      </c>
      <c r="J42" s="93"/>
      <c r="K42" s="92">
        <v>17.920441</v>
      </c>
      <c r="L42" s="92"/>
      <c r="M42" s="92">
        <v>9.0839879999999997</v>
      </c>
      <c r="N42" s="92"/>
      <c r="O42" s="36"/>
      <c r="P42" s="100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ht="93" customHeight="1" thickTop="1" thickBot="1" x14ac:dyDescent="0.3">
      <c r="A43" s="23"/>
      <c r="B43" s="116" t="s">
        <v>40</v>
      </c>
      <c r="C43" s="117"/>
      <c r="D43" s="117"/>
      <c r="E43" s="117"/>
      <c r="F43" s="117"/>
      <c r="G43" s="118"/>
      <c r="H43" s="115"/>
      <c r="I43" s="115"/>
      <c r="J43" s="115"/>
      <c r="K43" s="115"/>
      <c r="L43" s="115"/>
      <c r="M43" s="115"/>
      <c r="N43" s="115"/>
      <c r="O43" s="11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ht="186" customHeight="1" thickTop="1" thickBot="1" x14ac:dyDescent="0.3">
      <c r="A44" s="23"/>
      <c r="B44" s="122" t="s">
        <v>32</v>
      </c>
      <c r="C44" s="123"/>
      <c r="D44" s="123"/>
      <c r="E44" s="123"/>
      <c r="F44" s="123"/>
      <c r="G44" s="124"/>
      <c r="H44" s="125"/>
      <c r="I44" s="126"/>
      <c r="J44" s="126"/>
      <c r="K44" s="126"/>
      <c r="L44" s="126"/>
      <c r="M44" s="126"/>
      <c r="N44" s="126"/>
      <c r="O44" s="127"/>
      <c r="P44" s="23"/>
      <c r="Q44" s="38">
        <f>M41*P8*10</f>
        <v>35495.835999999996</v>
      </c>
      <c r="R44" s="38">
        <f>K41*P8*10</f>
        <v>73217.039999999994</v>
      </c>
      <c r="S44" s="38">
        <f>M42*P8*10</f>
        <v>36335.951999999997</v>
      </c>
      <c r="T44" s="38">
        <f>K42*P8*10</f>
        <v>71681.763999999996</v>
      </c>
      <c r="U44" s="39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ht="93.75" customHeight="1" thickTop="1" x14ac:dyDescent="0.25">
      <c r="A45" s="23"/>
      <c r="B45" s="31" t="s">
        <v>43</v>
      </c>
      <c r="C45" s="32" t="s">
        <v>35</v>
      </c>
      <c r="D45" s="32" t="s">
        <v>34</v>
      </c>
      <c r="E45" s="130" t="s">
        <v>37</v>
      </c>
      <c r="F45" s="128" t="s">
        <v>41</v>
      </c>
      <c r="G45" s="99"/>
      <c r="H45" s="88"/>
      <c r="I45" s="86"/>
      <c r="J45" s="86"/>
      <c r="K45" s="86"/>
      <c r="L45" s="86"/>
      <c r="M45" s="86"/>
      <c r="N45" s="86"/>
      <c r="O45" s="87"/>
      <c r="P45" s="23"/>
      <c r="Q45" s="38">
        <f>J8/10</f>
        <v>44</v>
      </c>
      <c r="R45" s="38">
        <f>J8/10</f>
        <v>44</v>
      </c>
      <c r="S45" s="38">
        <f>J8/10</f>
        <v>44</v>
      </c>
      <c r="T45" s="38">
        <f>J8/10</f>
        <v>44</v>
      </c>
      <c r="U45" s="39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</row>
    <row r="46" spans="1:62" ht="93.75" customHeight="1" thickBot="1" x14ac:dyDescent="0.3">
      <c r="A46" s="23"/>
      <c r="B46" s="131">
        <f>E46+D46</f>
        <v>13.002319579018932</v>
      </c>
      <c r="C46" s="132">
        <f>B41</f>
        <v>17.421299999999999</v>
      </c>
      <c r="D46" s="132">
        <f>C41</f>
        <v>6.5858999999999996</v>
      </c>
      <c r="E46" s="133">
        <f>MAX(((N46+H46)/Q8),((L46+J46)/Q8))</f>
        <v>6.4164195790189327</v>
      </c>
      <c r="F46" s="129">
        <f>IF(MIN((E46+D46),B41)&gt;=E41,MIN((E46+D46),C46),E41)</f>
        <v>13.002319579018932</v>
      </c>
      <c r="G46" s="101"/>
      <c r="H46" s="111">
        <f>(T44*(T45-(T46/T47)))/100000</f>
        <v>28.517461283440177</v>
      </c>
      <c r="I46" s="109"/>
      <c r="J46" s="109">
        <f>(S44*(S45-(S46/S47)))/100000</f>
        <v>15.211170993090409</v>
      </c>
      <c r="K46" s="109"/>
      <c r="L46" s="109">
        <f>(R44*(R45-(R46/R47)))/100000</f>
        <v>29.062124102140231</v>
      </c>
      <c r="M46" s="109"/>
      <c r="N46" s="109">
        <f>(Q44*(Q45-(Q46/Q47)))/100000</f>
        <v>14.877018208624179</v>
      </c>
      <c r="O46" s="110"/>
      <c r="P46" s="23"/>
      <c r="Q46" s="38">
        <f>Q44</f>
        <v>35495.835999999996</v>
      </c>
      <c r="R46" s="38">
        <f>R44</f>
        <v>73217.039999999994</v>
      </c>
      <c r="S46" s="38">
        <f>S44</f>
        <v>36335.951999999997</v>
      </c>
      <c r="T46" s="38">
        <f>T44</f>
        <v>71681.763999999996</v>
      </c>
      <c r="U46" s="39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ht="36" customHeight="1" thickTop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0">
        <f>1.7*(N8*10)*(M8/10)</f>
        <v>17000</v>
      </c>
      <c r="R47" s="38">
        <f>1.7*(N8*10)*(M8/10)</f>
        <v>17000</v>
      </c>
      <c r="S47" s="38">
        <f>1.7*(N8*10)*(M8/10)</f>
        <v>17000</v>
      </c>
      <c r="T47" s="38">
        <f>1.7*(N8*10)*(M8/10)</f>
        <v>17000</v>
      </c>
      <c r="U47" s="39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ht="93.75" customHeight="1" x14ac:dyDescent="0.25">
      <c r="A48" s="23"/>
      <c r="B48" s="44" t="s">
        <v>42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23"/>
      <c r="Q48" s="39"/>
      <c r="R48" s="39"/>
      <c r="S48" s="39"/>
      <c r="T48" s="39"/>
      <c r="U48" s="39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ht="93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ht="93.7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ht="93.7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</row>
    <row r="52" spans="1:62" ht="93.7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</row>
    <row r="53" spans="1:62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</row>
    <row r="54" spans="1:62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</row>
    <row r="55" spans="1:62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</row>
    <row r="56" spans="1:62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</row>
    <row r="57" spans="1:62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</row>
    <row r="58" spans="1:62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</row>
    <row r="59" spans="1:62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</row>
    <row r="60" spans="1:62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</row>
    <row r="61" spans="1:62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</row>
    <row r="62" spans="1:62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</row>
    <row r="63" spans="1:62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</row>
    <row r="64" spans="1:62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</row>
    <row r="65" spans="1:62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</row>
    <row r="66" spans="1:62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</row>
    <row r="67" spans="1:62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</row>
    <row r="68" spans="1:62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</row>
    <row r="69" spans="1:62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</row>
    <row r="70" spans="1:62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</row>
    <row r="71" spans="1:62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1:62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</row>
    <row r="73" spans="1:62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</row>
    <row r="74" spans="1:62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62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</row>
    <row r="82" spans="1:62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</row>
    <row r="83" spans="1:62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</row>
    <row r="84" spans="1:62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</row>
    <row r="85" spans="1:62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</row>
    <row r="86" spans="1:62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</row>
    <row r="87" spans="1:62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</row>
    <row r="88" spans="1:62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</row>
    <row r="89" spans="1:62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</row>
    <row r="90" spans="1:62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</row>
    <row r="91" spans="1:62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</row>
    <row r="92" spans="1:62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</row>
    <row r="93" spans="1:62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</row>
    <row r="94" spans="1:6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</row>
    <row r="95" spans="1:62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</row>
    <row r="96" spans="1:62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</row>
    <row r="97" spans="1:62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</row>
    <row r="98" spans="1:62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</row>
    <row r="99" spans="1:62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</row>
    <row r="100" spans="1:62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</row>
    <row r="101" spans="1:62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</row>
    <row r="102" spans="1:62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</row>
    <row r="103" spans="1:62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</row>
    <row r="104" spans="1:62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</row>
    <row r="105" spans="1:62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</row>
    <row r="106" spans="1:62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</row>
    <row r="107" spans="1:6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</row>
    <row r="108" spans="1:62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</row>
    <row r="109" spans="1:62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</row>
    <row r="110" spans="1:62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</row>
    <row r="111" spans="1:62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</row>
    <row r="112" spans="1:62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</row>
    <row r="113" spans="1:6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</row>
    <row r="114" spans="1:62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</row>
    <row r="115" spans="1:62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</row>
    <row r="116" spans="1:62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</row>
    <row r="117" spans="1:62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</row>
    <row r="118" spans="1:62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</row>
    <row r="119" spans="1:62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</row>
    <row r="120" spans="1:62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</row>
    <row r="121" spans="1:62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</row>
    <row r="122" spans="1:62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</row>
    <row r="123" spans="1:62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</row>
    <row r="124" spans="1:62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</row>
    <row r="125" spans="1:62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</row>
    <row r="126" spans="1:62" x14ac:dyDescent="0.25">
      <c r="A126" s="27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41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</row>
    <row r="127" spans="1:62" x14ac:dyDescent="0.25">
      <c r="A127" s="2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5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</sheetData>
  <sheetProtection algorithmName="SHA-512" hashValue="kOuxTHfQry5fZLAzEEtY4D03D82bRpodh7n2wD5TH3QVTI5zzSmnJVQGMMifc8RNJwvP2cu7QRyQ3gk+vEs4Sw==" saltValue="QgXQ0pSuLrh0fWbWDF/ZHw==" spinCount="100000" sheet="1" objects="1" scenarios="1" selectLockedCells="1"/>
  <mergeCells count="75">
    <mergeCell ref="F46:G46"/>
    <mergeCell ref="B36:O36"/>
    <mergeCell ref="Q3:Q6"/>
    <mergeCell ref="F41:F42"/>
    <mergeCell ref="B41:B42"/>
    <mergeCell ref="N46:O46"/>
    <mergeCell ref="L46:M46"/>
    <mergeCell ref="J46:K46"/>
    <mergeCell ref="H46:I46"/>
    <mergeCell ref="P2:P6"/>
    <mergeCell ref="B38:O38"/>
    <mergeCell ref="B43:O43"/>
    <mergeCell ref="B39:F39"/>
    <mergeCell ref="B44:G44"/>
    <mergeCell ref="H44:O44"/>
    <mergeCell ref="E41:E42"/>
    <mergeCell ref="D41:D42"/>
    <mergeCell ref="C41:C42"/>
    <mergeCell ref="F45:G45"/>
    <mergeCell ref="P40:P42"/>
    <mergeCell ref="K41:L41"/>
    <mergeCell ref="M41:N41"/>
    <mergeCell ref="G41:H41"/>
    <mergeCell ref="M42:N42"/>
    <mergeCell ref="K42:L42"/>
    <mergeCell ref="I42:J42"/>
    <mergeCell ref="G42:H42"/>
    <mergeCell ref="B2:O2"/>
    <mergeCell ref="B9:H9"/>
    <mergeCell ref="I9:O9"/>
    <mergeCell ref="B15:O15"/>
    <mergeCell ref="B22:O22"/>
    <mergeCell ref="B16:O16"/>
    <mergeCell ref="M20:O20"/>
    <mergeCell ref="J20:L20"/>
    <mergeCell ref="G20:I20"/>
    <mergeCell ref="B20:F20"/>
    <mergeCell ref="B14:O14"/>
    <mergeCell ref="L10:O10"/>
    <mergeCell ref="B10:K10"/>
    <mergeCell ref="B11:K11"/>
    <mergeCell ref="L11:O11"/>
    <mergeCell ref="B12:K12"/>
    <mergeCell ref="L12:O12"/>
    <mergeCell ref="B13:K13"/>
    <mergeCell ref="L13:O13"/>
    <mergeCell ref="M21:O21"/>
    <mergeCell ref="J21:L21"/>
    <mergeCell ref="G21:I21"/>
    <mergeCell ref="B21:F21"/>
    <mergeCell ref="B17:O17"/>
    <mergeCell ref="B18:O18"/>
    <mergeCell ref="B19:O19"/>
    <mergeCell ref="B23:I23"/>
    <mergeCell ref="B24:I24"/>
    <mergeCell ref="J24:O24"/>
    <mergeCell ref="K23:O23"/>
    <mergeCell ref="J25:O25"/>
    <mergeCell ref="B25:I25"/>
    <mergeCell ref="B48:O48"/>
    <mergeCell ref="Q26:U26"/>
    <mergeCell ref="Q27:U27"/>
    <mergeCell ref="B26:I26"/>
    <mergeCell ref="J26:O26"/>
    <mergeCell ref="B37:O37"/>
    <mergeCell ref="M40:N40"/>
    <mergeCell ref="K40:L40"/>
    <mergeCell ref="I40:J40"/>
    <mergeCell ref="G40:H40"/>
    <mergeCell ref="G39:O39"/>
    <mergeCell ref="N45:O45"/>
    <mergeCell ref="L45:M45"/>
    <mergeCell ref="J45:K45"/>
    <mergeCell ref="H45:I45"/>
    <mergeCell ref="I41:J41"/>
  </mergeCells>
  <dataValidations count="1">
    <dataValidation type="list" allowBlank="1" showInputMessage="1" showErrorMessage="1" sqref="J23">
      <formula1>$M$31:$M$35</formula1>
    </dataValidation>
  </dataValidations>
  <pageMargins left="0.7" right="0.7" top="0.75" bottom="0.75" header="0.3" footer="0.3"/>
  <pageSetup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vu,vc,vs</vt:lpstr>
      <vt:lpstr>'vu,vc,vs'!Print_Area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2021-11-11T21:16:59Z</dcterms:modified>
</cp:coreProperties>
</file>