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U34" i="1"/>
  <c r="T34" i="1"/>
  <c r="AC7" i="1"/>
  <c r="AC4" i="1"/>
  <c r="AC2" i="1"/>
  <c r="B35" i="1"/>
  <c r="D35" i="1" s="1"/>
  <c r="AC9" i="1" s="1"/>
  <c r="F48" i="1" l="1"/>
  <c r="O46" i="1" s="1"/>
  <c r="X48" i="1" s="1"/>
  <c r="V47" i="1"/>
  <c r="AC5" i="1"/>
  <c r="AC3" i="1"/>
  <c r="J46" i="1" l="1"/>
  <c r="J36" i="1"/>
  <c r="T26" i="1" s="1"/>
  <c r="N47" i="1"/>
  <c r="X45" i="1"/>
  <c r="F46" i="1" s="1"/>
  <c r="X46" i="1"/>
  <c r="AC8" i="1" l="1"/>
  <c r="F36" i="1" s="1"/>
  <c r="AC10" i="1"/>
  <c r="T22" i="1"/>
  <c r="N25" i="1" s="1"/>
  <c r="F50" i="1"/>
  <c r="J52" i="1" s="1"/>
  <c r="N52" i="1" s="1"/>
  <c r="K36" i="1" l="1"/>
  <c r="L38" i="1" s="1"/>
  <c r="Y47" i="1"/>
  <c r="M36" i="1"/>
  <c r="L39" i="1" s="1"/>
  <c r="P36" i="1"/>
  <c r="L40" i="1" s="1"/>
  <c r="L41" i="1" l="1"/>
</calcChain>
</file>

<file path=xl/comments1.xml><?xml version="1.0" encoding="utf-8"?>
<comments xmlns="http://schemas.openxmlformats.org/spreadsheetml/2006/main">
  <authors>
    <author>Author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cm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Ton.m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 xml:space="preserve">cm2
</t>
        </r>
      </text>
    </comment>
    <comment ref="A34" authorId="0" shapeId="0">
      <text>
        <r>
          <rPr>
            <b/>
            <sz val="16"/>
            <color indexed="81"/>
            <rFont val="Tahoma"/>
            <family val="2"/>
          </rPr>
          <t>kg/cm2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14"/>
            <color indexed="81"/>
            <rFont val="Tahoma"/>
            <family val="2"/>
          </rPr>
          <t>kg/cm2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>
      <text>
        <r>
          <rPr>
            <b/>
            <sz val="14"/>
            <color indexed="81"/>
            <rFont val="Tahoma"/>
            <family val="2"/>
          </rPr>
          <t>kg/cm2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8"/>
            <color indexed="81"/>
            <rFont val="Tahoma"/>
            <family val="2"/>
          </rPr>
          <t>cm4</t>
        </r>
      </text>
    </comment>
    <comment ref="J35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14"/>
            <color indexed="81"/>
            <rFont val="Tahoma"/>
            <family val="2"/>
          </rPr>
          <t>kg/cm2</t>
        </r>
      </text>
    </comment>
    <comment ref="M35" authorId="0" shapeId="0">
      <text>
        <r>
          <rPr>
            <b/>
            <sz val="14"/>
            <color indexed="81"/>
            <rFont val="Tahoma"/>
            <family val="2"/>
          </rPr>
          <t>kg/cm2</t>
        </r>
      </text>
    </comment>
    <comment ref="P35" authorId="0" shapeId="0">
      <text>
        <r>
          <rPr>
            <b/>
            <sz val="16"/>
            <color indexed="81"/>
            <rFont val="Tahoma"/>
            <family val="2"/>
          </rPr>
          <t>kg/cm2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1" authorId="0" shapeId="0">
      <text>
        <r>
          <rPr>
            <b/>
            <sz val="14"/>
            <color indexed="81"/>
            <rFont val="Tahoma"/>
            <family val="2"/>
          </rPr>
          <t>TON.M</t>
        </r>
      </text>
    </comment>
    <comment ref="F45" authorId="0" shapeId="0">
      <text>
        <r>
          <rPr>
            <b/>
            <sz val="18"/>
            <color indexed="81"/>
            <rFont val="Tahoma"/>
            <family val="2"/>
          </rPr>
          <t>cm4</t>
        </r>
      </text>
    </comment>
    <comment ref="F46" authorId="0" shapeId="0">
      <text>
        <r>
          <rPr>
            <b/>
            <sz val="16"/>
            <color indexed="81"/>
            <rFont val="Tahoma"/>
            <family val="2"/>
          </rPr>
          <t>cm4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0" shapeId="0">
      <text>
        <r>
          <rPr>
            <b/>
            <sz val="18"/>
            <color indexed="81"/>
            <rFont val="Tahoma"/>
            <family val="2"/>
          </rPr>
          <t>cm4</t>
        </r>
      </text>
    </comment>
    <comment ref="F48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0" shapeId="0">
      <text>
        <r>
          <rPr>
            <b/>
            <sz val="16"/>
            <color indexed="81"/>
            <rFont val="Tahoma"/>
            <family val="2"/>
          </rPr>
          <t>kg/cm2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<sst xmlns="http://schemas.openxmlformats.org/spreadsheetml/2006/main" count="42" uniqueCount="37">
  <si>
    <t>b=</t>
  </si>
  <si>
    <t>h=</t>
  </si>
  <si>
    <t>d=</t>
  </si>
  <si>
    <t>As=</t>
  </si>
  <si>
    <t>Mu=</t>
  </si>
  <si>
    <t>fc</t>
  </si>
  <si>
    <t>(n-1)As</t>
  </si>
  <si>
    <t>Es</t>
  </si>
  <si>
    <t>Ec</t>
  </si>
  <si>
    <t>n</t>
  </si>
  <si>
    <t>n=</t>
  </si>
  <si>
    <t>x1</t>
  </si>
  <si>
    <t>x2</t>
  </si>
  <si>
    <t>x3</t>
  </si>
  <si>
    <t>x4</t>
  </si>
  <si>
    <t>Y</t>
  </si>
  <si>
    <t>Y1</t>
  </si>
  <si>
    <t>Y2</t>
  </si>
  <si>
    <t>Y3</t>
  </si>
  <si>
    <t>Y4</t>
  </si>
  <si>
    <t>cm</t>
  </si>
  <si>
    <r>
      <rPr>
        <b/>
        <sz val="2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  ممان اینرسی مقطع در ناحیه الاستیک </t>
    </r>
  </si>
  <si>
    <t>فرض میشود مقطع در حالت الاستیک است</t>
  </si>
  <si>
    <t>لنگر متناظر که مقطع وارد ناحیه الاستو پلاستیک یا پلاستیک شود.</t>
  </si>
  <si>
    <t>فرض میشود مقطع در حالت الاستو پلاستیک است</t>
  </si>
  <si>
    <t>با استفاده از رابطه هوکسلا</t>
  </si>
  <si>
    <t>فرض این که هیچ بتنی در کشش وجود ندارد و تنها میلگرد وارد کشش شده</t>
  </si>
  <si>
    <t xml:space="preserve"> do: fc&lt;</t>
  </si>
  <si>
    <r>
      <rPr>
        <b/>
        <sz val="20"/>
        <color theme="1"/>
        <rFont val="Calibri"/>
        <family val="2"/>
        <scheme val="minor"/>
      </rPr>
      <t>do: f</t>
    </r>
    <r>
      <rPr>
        <b/>
        <sz val="18"/>
        <color theme="1"/>
        <rFont val="Calibri"/>
        <family val="2"/>
        <scheme val="minor"/>
      </rPr>
      <t>s&lt;4000</t>
    </r>
  </si>
  <si>
    <r>
      <rPr>
        <b/>
        <sz val="20"/>
        <color theme="1"/>
        <rFont val="Calibri"/>
        <family val="2"/>
        <scheme val="minor"/>
      </rPr>
      <t>do: f</t>
    </r>
    <r>
      <rPr>
        <b/>
        <sz val="16"/>
        <color theme="1"/>
        <rFont val="Calibri"/>
        <family val="2"/>
        <scheme val="minor"/>
      </rPr>
      <t>CT&lt;</t>
    </r>
  </si>
  <si>
    <t>do:   fc&lt;</t>
  </si>
  <si>
    <r>
      <t xml:space="preserve">  تنش بتن ناحیه فشاری </t>
    </r>
    <r>
      <rPr>
        <b/>
        <sz val="24"/>
        <color theme="1"/>
        <rFont val="Calibri"/>
        <family val="2"/>
        <scheme val="minor"/>
      </rPr>
      <t>fc</t>
    </r>
  </si>
  <si>
    <t xml:space="preserve">  تنش بتن ناحیه فشاری </t>
  </si>
  <si>
    <r>
      <t xml:space="preserve">  بتن ناحیه کششی </t>
    </r>
    <r>
      <rPr>
        <b/>
        <sz val="20"/>
        <color theme="1"/>
        <rFont val="Calibri"/>
        <family val="2"/>
        <scheme val="minor"/>
      </rPr>
      <t/>
    </r>
  </si>
  <si>
    <t xml:space="preserve"> کشش فولاد</t>
  </si>
  <si>
    <t>اگر هر سه شرط yes بود مقطع در فاز الاستیک میباشد.</t>
  </si>
  <si>
    <r>
      <t xml:space="preserve">تنها سلول های </t>
    </r>
    <r>
      <rPr>
        <b/>
        <sz val="22"/>
        <color rgb="FF0070C0"/>
        <rFont val="B Titr"/>
        <charset val="178"/>
      </rPr>
      <t>آبی</t>
    </r>
    <r>
      <rPr>
        <b/>
        <sz val="22"/>
        <color theme="1"/>
        <rFont val="B Titr"/>
        <charset val="178"/>
      </rPr>
      <t xml:space="preserve"> رنگ مقدار دهی شوند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</si>
</sst>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6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indexed="81"/>
      <name val="Tahoma"/>
      <family val="2"/>
    </font>
    <font>
      <b/>
      <sz val="11"/>
      <color theme="1"/>
      <name val="B Titr"/>
      <charset val="178"/>
    </font>
    <font>
      <b/>
      <sz val="14"/>
      <color theme="1"/>
      <name val="B Titr"/>
      <charset val="178"/>
    </font>
    <font>
      <b/>
      <sz val="20"/>
      <color theme="1"/>
      <name val="B Titr"/>
      <charset val="178"/>
    </font>
    <font>
      <b/>
      <sz val="2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2"/>
      <color theme="1"/>
      <name val="B Titr"/>
      <charset val="178"/>
    </font>
    <font>
      <b/>
      <sz val="24"/>
      <color theme="1"/>
      <name val="B Titr"/>
      <charset val="178"/>
    </font>
    <font>
      <b/>
      <sz val="22"/>
      <color rgb="FF0070C0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68" fontId="9" fillId="5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8" fontId="9" fillId="0" borderId="9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68" fontId="9" fillId="5" borderId="10" xfId="0" applyNumberFormat="1" applyFont="1" applyFill="1" applyBorder="1" applyAlignment="1">
      <alignment horizontal="center" vertical="center"/>
    </xf>
    <xf numFmtId="168" fontId="9" fillId="5" borderId="11" xfId="0" applyNumberFormat="1" applyFont="1" applyFill="1" applyBorder="1" applyAlignment="1">
      <alignment horizontal="center" vertical="center"/>
    </xf>
    <xf numFmtId="168" fontId="9" fillId="5" borderId="12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0" fontId="17" fillId="4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center"/>
    </xf>
    <xf numFmtId="0" fontId="16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8" fontId="19" fillId="6" borderId="14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2" fontId="13" fillId="5" borderId="20" xfId="0" applyNumberFormat="1" applyFont="1" applyFill="1" applyBorder="1" applyAlignment="1">
      <alignment horizontal="center" vertical="center"/>
    </xf>
    <xf numFmtId="2" fontId="13" fillId="5" borderId="21" xfId="0" applyNumberFormat="1" applyFont="1" applyFill="1" applyBorder="1" applyAlignment="1">
      <alignment horizontal="center" vertical="center"/>
    </xf>
    <xf numFmtId="2" fontId="13" fillId="5" borderId="22" xfId="0" applyNumberFormat="1" applyFont="1" applyFill="1" applyBorder="1" applyAlignment="1">
      <alignment horizontal="center" vertical="center"/>
    </xf>
    <xf numFmtId="2" fontId="12" fillId="5" borderId="20" xfId="0" applyNumberFormat="1" applyFont="1" applyFill="1" applyBorder="1" applyAlignment="1">
      <alignment horizontal="center" vertical="center"/>
    </xf>
    <xf numFmtId="2" fontId="12" fillId="5" borderId="21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635000</xdr:rowOff>
    </xdr:from>
    <xdr:to>
      <xdr:col>4</xdr:col>
      <xdr:colOff>500549</xdr:colOff>
      <xdr:row>26</xdr:row>
      <xdr:rowOff>26735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35000"/>
          <a:ext cx="3632157" cy="5445402"/>
        </a:xfrm>
        <a:prstGeom prst="rect">
          <a:avLst/>
        </a:prstGeom>
      </xdr:spPr>
    </xdr:pic>
    <xdr:clientData/>
  </xdr:twoCellAnchor>
  <xdr:twoCellAnchor editAs="oneCell">
    <xdr:from>
      <xdr:col>6</xdr:col>
      <xdr:colOff>551672</xdr:colOff>
      <xdr:row>1</xdr:row>
      <xdr:rowOff>180975</xdr:rowOff>
    </xdr:from>
    <xdr:to>
      <xdr:col>11</xdr:col>
      <xdr:colOff>357499</xdr:colOff>
      <xdr:row>15</xdr:row>
      <xdr:rowOff>153276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601" y="375363"/>
          <a:ext cx="3287486" cy="3063067"/>
        </a:xfrm>
        <a:prstGeom prst="rect">
          <a:avLst/>
        </a:prstGeom>
      </xdr:spPr>
    </xdr:pic>
    <xdr:clientData/>
  </xdr:twoCellAnchor>
  <xdr:twoCellAnchor>
    <xdr:from>
      <xdr:col>15</xdr:col>
      <xdr:colOff>542192</xdr:colOff>
      <xdr:row>4</xdr:row>
      <xdr:rowOff>102577</xdr:rowOff>
    </xdr:from>
    <xdr:to>
      <xdr:col>16</xdr:col>
      <xdr:colOff>80597</xdr:colOff>
      <xdr:row>5</xdr:row>
      <xdr:rowOff>73269</xdr:rowOff>
    </xdr:to>
    <xdr:cxnSp macro="">
      <xdr:nvCxnSpPr>
        <xdr:cNvPr id="5" name="Straight Connector 4"/>
        <xdr:cNvCxnSpPr/>
      </xdr:nvCxnSpPr>
      <xdr:spPr>
        <a:xfrm flipH="1">
          <a:off x="10272346" y="864577"/>
          <a:ext cx="146539" cy="16119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4</xdr:row>
      <xdr:rowOff>108439</xdr:rowOff>
    </xdr:from>
    <xdr:to>
      <xdr:col>18</xdr:col>
      <xdr:colOff>71804</xdr:colOff>
      <xdr:row>5</xdr:row>
      <xdr:rowOff>79131</xdr:rowOff>
    </xdr:to>
    <xdr:cxnSp macro="">
      <xdr:nvCxnSpPr>
        <xdr:cNvPr id="7" name="Straight Connector 6"/>
        <xdr:cNvCxnSpPr/>
      </xdr:nvCxnSpPr>
      <xdr:spPr>
        <a:xfrm flipH="1">
          <a:off x="11479823" y="870439"/>
          <a:ext cx="146539" cy="16119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611605</xdr:colOff>
      <xdr:row>4</xdr:row>
      <xdr:rowOff>185487</xdr:rowOff>
    </xdr:from>
    <xdr:to>
      <xdr:col>18</xdr:col>
      <xdr:colOff>0</xdr:colOff>
      <xdr:row>4</xdr:row>
      <xdr:rowOff>185487</xdr:rowOff>
    </xdr:to>
    <xdr:cxnSp macro="">
      <xdr:nvCxnSpPr>
        <xdr:cNvPr id="8" name="Straight Connector 7"/>
        <xdr:cNvCxnSpPr/>
      </xdr:nvCxnSpPr>
      <xdr:spPr>
        <a:xfrm flipH="1">
          <a:off x="10397289" y="947487"/>
          <a:ext cx="1223211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441158</xdr:colOff>
      <xdr:row>5</xdr:row>
      <xdr:rowOff>195512</xdr:rowOff>
    </xdr:from>
    <xdr:to>
      <xdr:col>15</xdr:col>
      <xdr:colOff>441158</xdr:colOff>
      <xdr:row>13</xdr:row>
      <xdr:rowOff>190499</xdr:rowOff>
    </xdr:to>
    <xdr:cxnSp macro="">
      <xdr:nvCxnSpPr>
        <xdr:cNvPr id="13" name="Straight Connector 12"/>
        <xdr:cNvCxnSpPr/>
      </xdr:nvCxnSpPr>
      <xdr:spPr>
        <a:xfrm>
          <a:off x="10226842" y="1148012"/>
          <a:ext cx="0" cy="152901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381386</xdr:colOff>
      <xdr:row>5</xdr:row>
      <xdr:rowOff>148466</xdr:rowOff>
    </xdr:from>
    <xdr:to>
      <xdr:col>15</xdr:col>
      <xdr:colOff>521369</xdr:colOff>
      <xdr:row>6</xdr:row>
      <xdr:rowOff>55145</xdr:rowOff>
    </xdr:to>
    <xdr:cxnSp macro="">
      <xdr:nvCxnSpPr>
        <xdr:cNvPr id="16" name="Straight Connector 15"/>
        <xdr:cNvCxnSpPr/>
      </xdr:nvCxnSpPr>
      <xdr:spPr>
        <a:xfrm flipH="1" flipV="1">
          <a:off x="10167070" y="1100966"/>
          <a:ext cx="139983" cy="10720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375987</xdr:colOff>
      <xdr:row>13</xdr:row>
      <xdr:rowOff>155407</xdr:rowOff>
    </xdr:from>
    <xdr:to>
      <xdr:col>15</xdr:col>
      <xdr:colOff>496302</xdr:colOff>
      <xdr:row>14</xdr:row>
      <xdr:rowOff>35091</xdr:rowOff>
    </xdr:to>
    <xdr:cxnSp macro="">
      <xdr:nvCxnSpPr>
        <xdr:cNvPr id="17" name="Straight Connector 16"/>
        <xdr:cNvCxnSpPr/>
      </xdr:nvCxnSpPr>
      <xdr:spPr>
        <a:xfrm flipH="1" flipV="1">
          <a:off x="10161671" y="2641933"/>
          <a:ext cx="120315" cy="802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137811</xdr:colOff>
      <xdr:row>6</xdr:row>
      <xdr:rowOff>15039</xdr:rowOff>
    </xdr:from>
    <xdr:to>
      <xdr:col>18</xdr:col>
      <xdr:colOff>137811</xdr:colOff>
      <xdr:row>13</xdr:row>
      <xdr:rowOff>10027</xdr:rowOff>
    </xdr:to>
    <xdr:cxnSp macro="">
      <xdr:nvCxnSpPr>
        <xdr:cNvPr id="21" name="Straight Connector 20"/>
        <xdr:cNvCxnSpPr/>
      </xdr:nvCxnSpPr>
      <xdr:spPr>
        <a:xfrm>
          <a:off x="11801076" y="1191085"/>
          <a:ext cx="0" cy="151121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73026</xdr:colOff>
      <xdr:row>5</xdr:row>
      <xdr:rowOff>163199</xdr:rowOff>
    </xdr:from>
    <xdr:to>
      <xdr:col>18</xdr:col>
      <xdr:colOff>213009</xdr:colOff>
      <xdr:row>6</xdr:row>
      <xdr:rowOff>69878</xdr:rowOff>
    </xdr:to>
    <xdr:cxnSp macro="">
      <xdr:nvCxnSpPr>
        <xdr:cNvPr id="23" name="Straight Connector 22"/>
        <xdr:cNvCxnSpPr/>
      </xdr:nvCxnSpPr>
      <xdr:spPr>
        <a:xfrm flipH="1" flipV="1">
          <a:off x="11736291" y="1135138"/>
          <a:ext cx="139983" cy="11078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59992</xdr:colOff>
      <xdr:row>12</xdr:row>
      <xdr:rowOff>126019</xdr:rowOff>
    </xdr:from>
    <xdr:to>
      <xdr:col>18</xdr:col>
      <xdr:colOff>199975</xdr:colOff>
      <xdr:row>13</xdr:row>
      <xdr:rowOff>42724</xdr:rowOff>
    </xdr:to>
    <xdr:cxnSp macro="">
      <xdr:nvCxnSpPr>
        <xdr:cNvPr id="24" name="Straight Connector 23"/>
        <xdr:cNvCxnSpPr/>
      </xdr:nvCxnSpPr>
      <xdr:spPr>
        <a:xfrm flipH="1" flipV="1">
          <a:off x="11723257" y="2623902"/>
          <a:ext cx="139983" cy="11109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310816</xdr:colOff>
      <xdr:row>12</xdr:row>
      <xdr:rowOff>100263</xdr:rowOff>
    </xdr:from>
    <xdr:to>
      <xdr:col>17</xdr:col>
      <xdr:colOff>481263</xdr:colOff>
      <xdr:row>13</xdr:row>
      <xdr:rowOff>75197</xdr:rowOff>
    </xdr:to>
    <xdr:sp macro="" textlink="">
      <xdr:nvSpPr>
        <xdr:cNvPr id="25" name="Flowchart: Connector 24"/>
        <xdr:cNvSpPr/>
      </xdr:nvSpPr>
      <xdr:spPr>
        <a:xfrm>
          <a:off x="11079079" y="2396289"/>
          <a:ext cx="170447" cy="165434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543426</xdr:colOff>
      <xdr:row>12</xdr:row>
      <xdr:rowOff>102269</xdr:rowOff>
    </xdr:from>
    <xdr:to>
      <xdr:col>17</xdr:col>
      <xdr:colOff>102268</xdr:colOff>
      <xdr:row>13</xdr:row>
      <xdr:rowOff>77203</xdr:rowOff>
    </xdr:to>
    <xdr:sp macro="" textlink="">
      <xdr:nvSpPr>
        <xdr:cNvPr id="26" name="Flowchart: Connector 25"/>
        <xdr:cNvSpPr/>
      </xdr:nvSpPr>
      <xdr:spPr>
        <a:xfrm>
          <a:off x="10700084" y="2398295"/>
          <a:ext cx="170447" cy="165434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124326</xdr:colOff>
      <xdr:row>12</xdr:row>
      <xdr:rowOff>94248</xdr:rowOff>
    </xdr:from>
    <xdr:to>
      <xdr:col>16</xdr:col>
      <xdr:colOff>294773</xdr:colOff>
      <xdr:row>13</xdr:row>
      <xdr:rowOff>69182</xdr:rowOff>
    </xdr:to>
    <xdr:sp macro="" textlink="">
      <xdr:nvSpPr>
        <xdr:cNvPr id="27" name="Flowchart: Connector 26"/>
        <xdr:cNvSpPr/>
      </xdr:nvSpPr>
      <xdr:spPr>
        <a:xfrm>
          <a:off x="10280984" y="2390274"/>
          <a:ext cx="170447" cy="165434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205539</xdr:colOff>
      <xdr:row>13</xdr:row>
      <xdr:rowOff>125328</xdr:rowOff>
    </xdr:from>
    <xdr:to>
      <xdr:col>17</xdr:col>
      <xdr:colOff>413845</xdr:colOff>
      <xdr:row>14</xdr:row>
      <xdr:rowOff>91963</xdr:rowOff>
    </xdr:to>
    <xdr:sp macro="" textlink="">
      <xdr:nvSpPr>
        <xdr:cNvPr id="29" name="Left Brace 28"/>
        <xdr:cNvSpPr/>
      </xdr:nvSpPr>
      <xdr:spPr>
        <a:xfrm rot="16200000">
          <a:off x="10677421" y="2285566"/>
          <a:ext cx="166989" cy="819220"/>
        </a:xfrm>
        <a:prstGeom prst="leftBrace">
          <a:avLst>
            <a:gd name="adj1" fmla="val 88797"/>
            <a:gd name="adj2" fmla="val 49832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361491</xdr:colOff>
      <xdr:row>5</xdr:row>
      <xdr:rowOff>1</xdr:rowOff>
    </xdr:from>
    <xdr:to>
      <xdr:col>21</xdr:col>
      <xdr:colOff>126234</xdr:colOff>
      <xdr:row>15</xdr:row>
      <xdr:rowOff>39873</xdr:rowOff>
    </xdr:to>
    <xdr:sp macro="" textlink="">
      <xdr:nvSpPr>
        <xdr:cNvPr id="30" name="Curved Left Arrow 29"/>
        <xdr:cNvSpPr/>
      </xdr:nvSpPr>
      <xdr:spPr>
        <a:xfrm>
          <a:off x="12755467" y="946763"/>
          <a:ext cx="372966" cy="1956348"/>
        </a:xfrm>
        <a:prstGeom prst="curvedLeftArrow">
          <a:avLst>
            <a:gd name="adj1" fmla="val 15620"/>
            <a:gd name="adj2" fmla="val 50000"/>
            <a:gd name="adj3" fmla="val 37308"/>
          </a:avLst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485969</xdr:colOff>
      <xdr:row>18</xdr:row>
      <xdr:rowOff>48596</xdr:rowOff>
    </xdr:from>
    <xdr:to>
      <xdr:col>11</xdr:col>
      <xdr:colOff>451454</xdr:colOff>
      <xdr:row>30</xdr:row>
      <xdr:rowOff>222250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898" y="3567014"/>
          <a:ext cx="3447144" cy="2585358"/>
        </a:xfrm>
        <a:prstGeom prst="rect">
          <a:avLst/>
        </a:prstGeom>
      </xdr:spPr>
    </xdr:pic>
    <xdr:clientData/>
  </xdr:twoCellAnchor>
  <xdr:twoCellAnchor>
    <xdr:from>
      <xdr:col>15</xdr:col>
      <xdr:colOff>242990</xdr:colOff>
      <xdr:row>26</xdr:row>
      <xdr:rowOff>16602</xdr:rowOff>
    </xdr:from>
    <xdr:to>
      <xdr:col>18</xdr:col>
      <xdr:colOff>315378</xdr:colOff>
      <xdr:row>29</xdr:row>
      <xdr:rowOff>97193</xdr:rowOff>
    </xdr:to>
    <xdr:sp macro="" textlink="">
      <xdr:nvSpPr>
        <xdr:cNvPr id="36" name="Left Brace 35"/>
        <xdr:cNvSpPr/>
      </xdr:nvSpPr>
      <xdr:spPr>
        <a:xfrm rot="16200000">
          <a:off x="9914539" y="4545079"/>
          <a:ext cx="673473" cy="1821878"/>
        </a:xfrm>
        <a:prstGeom prst="leftBrace">
          <a:avLst>
            <a:gd name="adj1" fmla="val 88797"/>
            <a:gd name="adj2" fmla="val 49298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602214</xdr:colOff>
      <xdr:row>31</xdr:row>
      <xdr:rowOff>116244</xdr:rowOff>
    </xdr:from>
    <xdr:ext cx="428042" cy="5446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/>
            <xdr:cNvSpPr txBox="1"/>
          </xdr:nvSpPr>
          <xdr:spPr>
            <a:xfrm>
              <a:off x="11040836" y="6268616"/>
              <a:ext cx="428042" cy="5446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𝑬𝒔</m:t>
                        </m:r>
                      </m:num>
                      <m:den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𝑬𝒄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38" name="TextBox 37"/>
            <xdr:cNvSpPr txBox="1"/>
          </xdr:nvSpPr>
          <xdr:spPr>
            <a:xfrm>
              <a:off x="11040836" y="6268616"/>
              <a:ext cx="428042" cy="5446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𝑬𝒔/𝑬𝒄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13</xdr:col>
      <xdr:colOff>456422</xdr:colOff>
      <xdr:row>28</xdr:row>
      <xdr:rowOff>145401</xdr:rowOff>
    </xdr:from>
    <xdr:ext cx="65" cy="172227"/>
    <xdr:sp macro="" textlink="">
      <xdr:nvSpPr>
        <xdr:cNvPr id="39" name="TextBox 38"/>
        <xdr:cNvSpPr txBox="1"/>
      </xdr:nvSpPr>
      <xdr:spPr>
        <a:xfrm>
          <a:off x="9485733" y="61325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223546</xdr:colOff>
      <xdr:row>34</xdr:row>
      <xdr:rowOff>77756</xdr:rowOff>
    </xdr:from>
    <xdr:to>
      <xdr:col>9</xdr:col>
      <xdr:colOff>398494</xdr:colOff>
      <xdr:row>34</xdr:row>
      <xdr:rowOff>77757</xdr:rowOff>
    </xdr:to>
    <xdr:cxnSp macro="">
      <xdr:nvCxnSpPr>
        <xdr:cNvPr id="45" name="Straight Connector 44"/>
        <xdr:cNvCxnSpPr/>
      </xdr:nvCxnSpPr>
      <xdr:spPr>
        <a:xfrm flipV="1">
          <a:off x="6803572" y="7882424"/>
          <a:ext cx="174948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222250</xdr:colOff>
      <xdr:row>23</xdr:row>
      <xdr:rowOff>79375</xdr:rowOff>
    </xdr:from>
    <xdr:to>
      <xdr:col>20</xdr:col>
      <xdr:colOff>89958</xdr:colOff>
      <xdr:row>23</xdr:row>
      <xdr:rowOff>79375</xdr:rowOff>
    </xdr:to>
    <xdr:cxnSp macro="">
      <xdr:nvCxnSpPr>
        <xdr:cNvPr id="47" name="Straight Connector 46"/>
        <xdr:cNvCxnSpPr/>
      </xdr:nvCxnSpPr>
      <xdr:spPr>
        <a:xfrm>
          <a:off x="9821333" y="5011208"/>
          <a:ext cx="3323167" cy="0"/>
        </a:xfrm>
        <a:prstGeom prst="line">
          <a:avLst/>
        </a:prstGeom>
        <a:ln>
          <a:prstDash val="sysDot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78442</xdr:colOff>
      <xdr:row>18</xdr:row>
      <xdr:rowOff>145676</xdr:rowOff>
    </xdr:from>
    <xdr:to>
      <xdr:col>19</xdr:col>
      <xdr:colOff>218425</xdr:colOff>
      <xdr:row>19</xdr:row>
      <xdr:rowOff>52355</xdr:rowOff>
    </xdr:to>
    <xdr:cxnSp macro="">
      <xdr:nvCxnSpPr>
        <xdr:cNvPr id="48" name="Straight Connector 47"/>
        <xdr:cNvCxnSpPr/>
      </xdr:nvCxnSpPr>
      <xdr:spPr>
        <a:xfrm flipH="1" flipV="1">
          <a:off x="12544986" y="4118161"/>
          <a:ext cx="139983" cy="10838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47225</xdr:colOff>
      <xdr:row>22</xdr:row>
      <xdr:rowOff>184897</xdr:rowOff>
    </xdr:from>
    <xdr:to>
      <xdr:col>19</xdr:col>
      <xdr:colOff>193934</xdr:colOff>
      <xdr:row>23</xdr:row>
      <xdr:rowOff>98300</xdr:rowOff>
    </xdr:to>
    <xdr:cxnSp macro="">
      <xdr:nvCxnSpPr>
        <xdr:cNvPr id="49" name="Straight Connector 48"/>
        <xdr:cNvCxnSpPr/>
      </xdr:nvCxnSpPr>
      <xdr:spPr>
        <a:xfrm flipH="1" flipV="1">
          <a:off x="12489757" y="4939393"/>
          <a:ext cx="146709" cy="10550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134471</xdr:colOff>
      <xdr:row>18</xdr:row>
      <xdr:rowOff>188159</xdr:rowOff>
    </xdr:from>
    <xdr:to>
      <xdr:col>19</xdr:col>
      <xdr:colOff>141356</xdr:colOff>
      <xdr:row>23</xdr:row>
      <xdr:rowOff>50426</xdr:rowOff>
    </xdr:to>
    <xdr:cxnSp macro="">
      <xdr:nvCxnSpPr>
        <xdr:cNvPr id="50" name="Straight Connector 49"/>
        <xdr:cNvCxnSpPr/>
      </xdr:nvCxnSpPr>
      <xdr:spPr>
        <a:xfrm flipH="1">
          <a:off x="12601015" y="4160644"/>
          <a:ext cx="6885" cy="8259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204921</xdr:colOff>
      <xdr:row>23</xdr:row>
      <xdr:rowOff>49260</xdr:rowOff>
    </xdr:from>
    <xdr:to>
      <xdr:col>19</xdr:col>
      <xdr:colOff>344905</xdr:colOff>
      <xdr:row>23</xdr:row>
      <xdr:rowOff>157308</xdr:rowOff>
    </xdr:to>
    <xdr:cxnSp macro="">
      <xdr:nvCxnSpPr>
        <xdr:cNvPr id="55" name="Straight Connector 54"/>
        <xdr:cNvCxnSpPr/>
      </xdr:nvCxnSpPr>
      <xdr:spPr>
        <a:xfrm flipH="1" flipV="1">
          <a:off x="12650921" y="4981093"/>
          <a:ext cx="139984" cy="10804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169513</xdr:colOff>
      <xdr:row>26</xdr:row>
      <xdr:rowOff>105671</xdr:rowOff>
    </xdr:from>
    <xdr:to>
      <xdr:col>19</xdr:col>
      <xdr:colOff>316223</xdr:colOff>
      <xdr:row>27</xdr:row>
      <xdr:rowOff>9486</xdr:rowOff>
    </xdr:to>
    <xdr:cxnSp macro="">
      <xdr:nvCxnSpPr>
        <xdr:cNvPr id="56" name="Straight Connector 55"/>
        <xdr:cNvCxnSpPr/>
      </xdr:nvCxnSpPr>
      <xdr:spPr>
        <a:xfrm flipH="1" flipV="1">
          <a:off x="12615513" y="5630171"/>
          <a:ext cx="146710" cy="10489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269909</xdr:colOff>
      <xdr:row>23</xdr:row>
      <xdr:rowOff>97034</xdr:rowOff>
    </xdr:from>
    <xdr:to>
      <xdr:col>19</xdr:col>
      <xdr:colOff>273127</xdr:colOff>
      <xdr:row>26</xdr:row>
      <xdr:rowOff>181089</xdr:rowOff>
    </xdr:to>
    <xdr:cxnSp macro="">
      <xdr:nvCxnSpPr>
        <xdr:cNvPr id="57" name="Straight Connector 56"/>
        <xdr:cNvCxnSpPr/>
      </xdr:nvCxnSpPr>
      <xdr:spPr>
        <a:xfrm flipH="1">
          <a:off x="12715909" y="5028867"/>
          <a:ext cx="3218" cy="6767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206375</xdr:colOff>
      <xdr:row>25</xdr:row>
      <xdr:rowOff>89958</xdr:rowOff>
    </xdr:from>
    <xdr:to>
      <xdr:col>19</xdr:col>
      <xdr:colOff>83608</xdr:colOff>
      <xdr:row>25</xdr:row>
      <xdr:rowOff>94191</xdr:rowOff>
    </xdr:to>
    <xdr:cxnSp macro="">
      <xdr:nvCxnSpPr>
        <xdr:cNvPr id="63" name="Straight Connector 62"/>
        <xdr:cNvCxnSpPr/>
      </xdr:nvCxnSpPr>
      <xdr:spPr>
        <a:xfrm>
          <a:off x="9805458" y="5413375"/>
          <a:ext cx="2724150" cy="4233"/>
        </a:xfrm>
        <a:prstGeom prst="line">
          <a:avLst/>
        </a:prstGeom>
        <a:ln>
          <a:prstDash val="sysDot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149058</xdr:colOff>
      <xdr:row>23</xdr:row>
      <xdr:rowOff>32995</xdr:rowOff>
    </xdr:from>
    <xdr:to>
      <xdr:col>14</xdr:col>
      <xdr:colOff>289040</xdr:colOff>
      <xdr:row>23</xdr:row>
      <xdr:rowOff>140757</xdr:rowOff>
    </xdr:to>
    <xdr:cxnSp macro="">
      <xdr:nvCxnSpPr>
        <xdr:cNvPr id="65" name="Straight Connector 64"/>
        <xdr:cNvCxnSpPr/>
      </xdr:nvCxnSpPr>
      <xdr:spPr>
        <a:xfrm flipH="1" flipV="1">
          <a:off x="9748141" y="4964828"/>
          <a:ext cx="139982" cy="10776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144300</xdr:colOff>
      <xdr:row>25</xdr:row>
      <xdr:rowOff>40466</xdr:rowOff>
    </xdr:from>
    <xdr:to>
      <xdr:col>14</xdr:col>
      <xdr:colOff>291008</xdr:colOff>
      <xdr:row>25</xdr:row>
      <xdr:rowOff>144368</xdr:rowOff>
    </xdr:to>
    <xdr:cxnSp macro="">
      <xdr:nvCxnSpPr>
        <xdr:cNvPr id="66" name="Straight Connector 65"/>
        <xdr:cNvCxnSpPr/>
      </xdr:nvCxnSpPr>
      <xdr:spPr>
        <a:xfrm flipH="1" flipV="1">
          <a:off x="9743383" y="5363883"/>
          <a:ext cx="146708" cy="10390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216958</xdr:colOff>
      <xdr:row>23</xdr:row>
      <xdr:rowOff>84667</xdr:rowOff>
    </xdr:from>
    <xdr:to>
      <xdr:col>14</xdr:col>
      <xdr:colOff>220962</xdr:colOff>
      <xdr:row>25</xdr:row>
      <xdr:rowOff>96493</xdr:rowOff>
    </xdr:to>
    <xdr:cxnSp macro="">
      <xdr:nvCxnSpPr>
        <xdr:cNvPr id="67" name="Straight Connector 66"/>
        <xdr:cNvCxnSpPr/>
      </xdr:nvCxnSpPr>
      <xdr:spPr>
        <a:xfrm>
          <a:off x="9816041" y="5016500"/>
          <a:ext cx="4004" cy="40341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192301</xdr:colOff>
      <xdr:row>37</xdr:row>
      <xdr:rowOff>73239</xdr:rowOff>
    </xdr:from>
    <xdr:ext cx="338138" cy="6854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1" name="TextBox 70"/>
            <xdr:cNvSpPr txBox="1"/>
          </xdr:nvSpPr>
          <xdr:spPr>
            <a:xfrm>
              <a:off x="6749897" y="8853335"/>
              <a:ext cx="338138" cy="685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𝒇𝒄</m:t>
                        </m:r>
                      </m:num>
                      <m:den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71" name="TextBox 70"/>
            <xdr:cNvSpPr txBox="1"/>
          </xdr:nvSpPr>
          <xdr:spPr>
            <a:xfrm>
              <a:off x="6749897" y="8853335"/>
              <a:ext cx="338138" cy="685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𝒇𝒄/𝟐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143454</xdr:colOff>
      <xdr:row>38</xdr:row>
      <xdr:rowOff>83924</xdr:rowOff>
    </xdr:from>
    <xdr:ext cx="735013" cy="3354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2" name="TextBox 71"/>
            <xdr:cNvSpPr txBox="1"/>
          </xdr:nvSpPr>
          <xdr:spPr>
            <a:xfrm>
              <a:off x="6701050" y="9535655"/>
              <a:ext cx="735013" cy="335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𝟐</m:t>
                    </m:r>
                    <m:rad>
                      <m:radPr>
                        <m:degHide m:val="on"/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𝒇𝒄</m:t>
                        </m:r>
                      </m:e>
                    </m:rad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72" name="TextBox 71"/>
            <xdr:cNvSpPr txBox="1"/>
          </xdr:nvSpPr>
          <xdr:spPr>
            <a:xfrm>
              <a:off x="6701050" y="9535655"/>
              <a:ext cx="735013" cy="335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𝟐√𝒇𝒄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518533</xdr:colOff>
      <xdr:row>44</xdr:row>
      <xdr:rowOff>42282</xdr:rowOff>
    </xdr:from>
    <xdr:ext cx="140970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3" name="TextBox 72"/>
            <xdr:cNvSpPr txBox="1"/>
          </xdr:nvSpPr>
          <xdr:spPr>
            <a:xfrm>
              <a:off x="4653777" y="12784873"/>
              <a:ext cx="14097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𝒄𝒓𝒂𝒄𝒌𝒆𝒅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73" name="TextBox 72"/>
            <xdr:cNvSpPr txBox="1"/>
          </xdr:nvSpPr>
          <xdr:spPr>
            <a:xfrm>
              <a:off x="4653777" y="12784873"/>
              <a:ext cx="14097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𝑰_𝒄𝒓𝒂𝒄𝒌𝒆𝒅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518533</xdr:colOff>
      <xdr:row>46</xdr:row>
      <xdr:rowOff>42282</xdr:rowOff>
    </xdr:from>
    <xdr:ext cx="140970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4" name="TextBox 73"/>
            <xdr:cNvSpPr txBox="1"/>
          </xdr:nvSpPr>
          <xdr:spPr>
            <a:xfrm>
              <a:off x="4653777" y="12784873"/>
              <a:ext cx="14097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𝒄𝒓𝒂𝒄𝒌𝒆𝒅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74" name="TextBox 73"/>
            <xdr:cNvSpPr txBox="1"/>
          </xdr:nvSpPr>
          <xdr:spPr>
            <a:xfrm>
              <a:off x="4653777" y="12784873"/>
              <a:ext cx="14097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𝒚_𝒄𝒓𝒂𝒄𝒌𝒆𝒅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6</xdr:col>
      <xdr:colOff>95250</xdr:colOff>
      <xdr:row>46</xdr:row>
      <xdr:rowOff>129886</xdr:rowOff>
    </xdr:from>
    <xdr:to>
      <xdr:col>6</xdr:col>
      <xdr:colOff>270198</xdr:colOff>
      <xdr:row>46</xdr:row>
      <xdr:rowOff>129887</xdr:rowOff>
    </xdr:to>
    <xdr:cxnSp macro="">
      <xdr:nvCxnSpPr>
        <xdr:cNvPr id="75" name="Straight Connector 74"/>
        <xdr:cNvCxnSpPr/>
      </xdr:nvCxnSpPr>
      <xdr:spPr>
        <a:xfrm flipV="1">
          <a:off x="4831773" y="14148954"/>
          <a:ext cx="174948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51954</xdr:colOff>
      <xdr:row>46</xdr:row>
      <xdr:rowOff>277091</xdr:rowOff>
    </xdr:from>
    <xdr:to>
      <xdr:col>5</xdr:col>
      <xdr:colOff>432956</xdr:colOff>
      <xdr:row>46</xdr:row>
      <xdr:rowOff>285750</xdr:rowOff>
    </xdr:to>
    <xdr:cxnSp macro="">
      <xdr:nvCxnSpPr>
        <xdr:cNvPr id="77" name="Straight Arrow Connector 76"/>
        <xdr:cNvCxnSpPr/>
      </xdr:nvCxnSpPr>
      <xdr:spPr>
        <a:xfrm flipH="1">
          <a:off x="3463636" y="14296159"/>
          <a:ext cx="1099706" cy="8659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318462</xdr:colOff>
      <xdr:row>45</xdr:row>
      <xdr:rowOff>426220</xdr:rowOff>
    </xdr:from>
    <xdr:to>
      <xdr:col>13</xdr:col>
      <xdr:colOff>353099</xdr:colOff>
      <xdr:row>45</xdr:row>
      <xdr:rowOff>434881</xdr:rowOff>
    </xdr:to>
    <xdr:cxnSp macro="">
      <xdr:nvCxnSpPr>
        <xdr:cNvPr id="80" name="Straight Connector 79"/>
        <xdr:cNvCxnSpPr/>
      </xdr:nvCxnSpPr>
      <xdr:spPr>
        <a:xfrm>
          <a:off x="7488670" y="13755928"/>
          <a:ext cx="2146012" cy="8661"/>
        </a:xfrm>
        <a:prstGeom prst="line">
          <a:avLst/>
        </a:prstGeom>
        <a:ln>
          <a:prstDash val="sysDot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12212</xdr:colOff>
      <xdr:row>45</xdr:row>
      <xdr:rowOff>425628</xdr:rowOff>
    </xdr:from>
    <xdr:to>
      <xdr:col>12</xdr:col>
      <xdr:colOff>593482</xdr:colOff>
      <xdr:row>45</xdr:row>
      <xdr:rowOff>427404</xdr:rowOff>
    </xdr:to>
    <xdr:cxnSp macro="">
      <xdr:nvCxnSpPr>
        <xdr:cNvPr id="83" name="Straight Connector 82"/>
        <xdr:cNvCxnSpPr/>
      </xdr:nvCxnSpPr>
      <xdr:spPr>
        <a:xfrm flipH="1">
          <a:off x="8206154" y="13833897"/>
          <a:ext cx="1399443" cy="1776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24423</xdr:colOff>
      <xdr:row>44</xdr:row>
      <xdr:rowOff>486834</xdr:rowOff>
    </xdr:from>
    <xdr:to>
      <xdr:col>11</xdr:col>
      <xdr:colOff>355022</xdr:colOff>
      <xdr:row>45</xdr:row>
      <xdr:rowOff>415193</xdr:rowOff>
    </xdr:to>
    <xdr:cxnSp macro="">
      <xdr:nvCxnSpPr>
        <xdr:cNvPr id="86" name="Straight Connector 85"/>
        <xdr:cNvCxnSpPr/>
      </xdr:nvCxnSpPr>
      <xdr:spPr>
        <a:xfrm flipV="1">
          <a:off x="8218365" y="13406642"/>
          <a:ext cx="330599" cy="41682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181182</xdr:colOff>
      <xdr:row>44</xdr:row>
      <xdr:rowOff>481543</xdr:rowOff>
    </xdr:from>
    <xdr:to>
      <xdr:col>11</xdr:col>
      <xdr:colOff>624417</xdr:colOff>
      <xdr:row>45</xdr:row>
      <xdr:rowOff>429660</xdr:rowOff>
    </xdr:to>
    <xdr:cxnSp macro="">
      <xdr:nvCxnSpPr>
        <xdr:cNvPr id="88" name="Straight Connector 87"/>
        <xdr:cNvCxnSpPr/>
      </xdr:nvCxnSpPr>
      <xdr:spPr>
        <a:xfrm flipV="1">
          <a:off x="7972011" y="13335116"/>
          <a:ext cx="443235" cy="43472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424483</xdr:colOff>
      <xdr:row>45</xdr:row>
      <xdr:rowOff>230</xdr:rowOff>
    </xdr:from>
    <xdr:to>
      <xdr:col>11</xdr:col>
      <xdr:colOff>889000</xdr:colOff>
      <xdr:row>45</xdr:row>
      <xdr:rowOff>429660</xdr:rowOff>
    </xdr:to>
    <xdr:cxnSp macro="">
      <xdr:nvCxnSpPr>
        <xdr:cNvPr id="91" name="Straight Connector 90"/>
        <xdr:cNvCxnSpPr/>
      </xdr:nvCxnSpPr>
      <xdr:spPr>
        <a:xfrm flipV="1">
          <a:off x="8215312" y="13340407"/>
          <a:ext cx="464517" cy="42943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714375</xdr:colOff>
      <xdr:row>45</xdr:row>
      <xdr:rowOff>4233</xdr:rowOff>
    </xdr:from>
    <xdr:to>
      <xdr:col>12</xdr:col>
      <xdr:colOff>258233</xdr:colOff>
      <xdr:row>45</xdr:row>
      <xdr:rowOff>429660</xdr:rowOff>
    </xdr:to>
    <xdr:cxnSp macro="">
      <xdr:nvCxnSpPr>
        <xdr:cNvPr id="94" name="Straight Connector 93"/>
        <xdr:cNvCxnSpPr/>
      </xdr:nvCxnSpPr>
      <xdr:spPr>
        <a:xfrm flipV="1">
          <a:off x="8505204" y="13344410"/>
          <a:ext cx="439415" cy="425427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150122</xdr:colOff>
      <xdr:row>45</xdr:row>
      <xdr:rowOff>8466</xdr:rowOff>
    </xdr:from>
    <xdr:to>
      <xdr:col>12</xdr:col>
      <xdr:colOff>585258</xdr:colOff>
      <xdr:row>45</xdr:row>
      <xdr:rowOff>445190</xdr:rowOff>
    </xdr:to>
    <xdr:cxnSp macro="">
      <xdr:nvCxnSpPr>
        <xdr:cNvPr id="95" name="Straight Connector 94"/>
        <xdr:cNvCxnSpPr/>
      </xdr:nvCxnSpPr>
      <xdr:spPr>
        <a:xfrm flipV="1">
          <a:off x="8836508" y="13348643"/>
          <a:ext cx="435136" cy="43672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460720</xdr:colOff>
      <xdr:row>45</xdr:row>
      <xdr:rowOff>259292</xdr:rowOff>
    </xdr:from>
    <xdr:to>
      <xdr:col>13</xdr:col>
      <xdr:colOff>15875</xdr:colOff>
      <xdr:row>45</xdr:row>
      <xdr:rowOff>440013</xdr:rowOff>
    </xdr:to>
    <xdr:cxnSp macro="">
      <xdr:nvCxnSpPr>
        <xdr:cNvPr id="96" name="Straight Connector 95"/>
        <xdr:cNvCxnSpPr/>
      </xdr:nvCxnSpPr>
      <xdr:spPr>
        <a:xfrm flipV="1">
          <a:off x="9147106" y="13599469"/>
          <a:ext cx="165997" cy="18072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210553</xdr:colOff>
      <xdr:row>47</xdr:row>
      <xdr:rowOff>325855</xdr:rowOff>
    </xdr:from>
    <xdr:to>
      <xdr:col>11</xdr:col>
      <xdr:colOff>330869</xdr:colOff>
      <xdr:row>47</xdr:row>
      <xdr:rowOff>441158</xdr:rowOff>
    </xdr:to>
    <xdr:sp macro="" textlink="">
      <xdr:nvSpPr>
        <xdr:cNvPr id="101" name="Flowchart: Connector 100"/>
        <xdr:cNvSpPr/>
      </xdr:nvSpPr>
      <xdr:spPr>
        <a:xfrm>
          <a:off x="8006014" y="14818894"/>
          <a:ext cx="120316" cy="115303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733927</xdr:colOff>
      <xdr:row>47</xdr:row>
      <xdr:rowOff>327860</xdr:rowOff>
    </xdr:from>
    <xdr:to>
      <xdr:col>11</xdr:col>
      <xdr:colOff>854243</xdr:colOff>
      <xdr:row>47</xdr:row>
      <xdr:rowOff>443163</xdr:rowOff>
    </xdr:to>
    <xdr:sp macro="" textlink="">
      <xdr:nvSpPr>
        <xdr:cNvPr id="102" name="Flowchart: Connector 101"/>
        <xdr:cNvSpPr/>
      </xdr:nvSpPr>
      <xdr:spPr>
        <a:xfrm>
          <a:off x="8529388" y="14820899"/>
          <a:ext cx="120316" cy="115303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294775</xdr:colOff>
      <xdr:row>47</xdr:row>
      <xdr:rowOff>324852</xdr:rowOff>
    </xdr:from>
    <xdr:to>
      <xdr:col>12</xdr:col>
      <xdr:colOff>415091</xdr:colOff>
      <xdr:row>47</xdr:row>
      <xdr:rowOff>440155</xdr:rowOff>
    </xdr:to>
    <xdr:sp macro="" textlink="">
      <xdr:nvSpPr>
        <xdr:cNvPr id="103" name="Flowchart: Connector 102"/>
        <xdr:cNvSpPr/>
      </xdr:nvSpPr>
      <xdr:spPr>
        <a:xfrm>
          <a:off x="8987591" y="14817891"/>
          <a:ext cx="120316" cy="115303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437146</xdr:colOff>
      <xdr:row>44</xdr:row>
      <xdr:rowOff>430708</xdr:rowOff>
    </xdr:from>
    <xdr:to>
      <xdr:col>14</xdr:col>
      <xdr:colOff>80172</xdr:colOff>
      <xdr:row>45</xdr:row>
      <xdr:rowOff>54126</xdr:rowOff>
    </xdr:to>
    <xdr:cxnSp macro="">
      <xdr:nvCxnSpPr>
        <xdr:cNvPr id="104" name="Straight Connector 103"/>
        <xdr:cNvCxnSpPr/>
      </xdr:nvCxnSpPr>
      <xdr:spPr>
        <a:xfrm flipH="1" flipV="1">
          <a:off x="9734374" y="13284281"/>
          <a:ext cx="139983" cy="1100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426635</xdr:colOff>
      <xdr:row>45</xdr:row>
      <xdr:rowOff>360638</xdr:rowOff>
    </xdr:from>
    <xdr:to>
      <xdr:col>14</xdr:col>
      <xdr:colOff>76387</xdr:colOff>
      <xdr:row>45</xdr:row>
      <xdr:rowOff>466682</xdr:rowOff>
    </xdr:to>
    <xdr:cxnSp macro="">
      <xdr:nvCxnSpPr>
        <xdr:cNvPr id="105" name="Straight Connector 104"/>
        <xdr:cNvCxnSpPr/>
      </xdr:nvCxnSpPr>
      <xdr:spPr>
        <a:xfrm flipH="1" flipV="1">
          <a:off x="9723863" y="13700815"/>
          <a:ext cx="146709" cy="10604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496956</xdr:colOff>
      <xdr:row>44</xdr:row>
      <xdr:rowOff>476250</xdr:rowOff>
    </xdr:from>
    <xdr:to>
      <xdr:col>14</xdr:col>
      <xdr:colOff>5176</xdr:colOff>
      <xdr:row>45</xdr:row>
      <xdr:rowOff>419307</xdr:rowOff>
    </xdr:to>
    <xdr:cxnSp macro="">
      <xdr:nvCxnSpPr>
        <xdr:cNvPr id="106" name="Straight Connector 105"/>
        <xdr:cNvCxnSpPr/>
      </xdr:nvCxnSpPr>
      <xdr:spPr>
        <a:xfrm>
          <a:off x="9794184" y="13329823"/>
          <a:ext cx="5177" cy="42966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339744</xdr:colOff>
      <xdr:row>47</xdr:row>
      <xdr:rowOff>384693</xdr:rowOff>
    </xdr:from>
    <xdr:to>
      <xdr:col>13</xdr:col>
      <xdr:colOff>374381</xdr:colOff>
      <xdr:row>47</xdr:row>
      <xdr:rowOff>393354</xdr:rowOff>
    </xdr:to>
    <xdr:cxnSp macro="">
      <xdr:nvCxnSpPr>
        <xdr:cNvPr id="109" name="Straight Connector 108"/>
        <xdr:cNvCxnSpPr/>
      </xdr:nvCxnSpPr>
      <xdr:spPr>
        <a:xfrm>
          <a:off x="7519730" y="14879258"/>
          <a:ext cx="2151879" cy="8661"/>
        </a:xfrm>
        <a:prstGeom prst="line">
          <a:avLst/>
        </a:prstGeom>
        <a:ln>
          <a:prstDash val="sysDot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608135</xdr:colOff>
      <xdr:row>45</xdr:row>
      <xdr:rowOff>219808</xdr:rowOff>
    </xdr:from>
    <xdr:to>
      <xdr:col>13</xdr:col>
      <xdr:colOff>118424</xdr:colOff>
      <xdr:row>45</xdr:row>
      <xdr:rowOff>221321</xdr:rowOff>
    </xdr:to>
    <xdr:cxnSp macro="">
      <xdr:nvCxnSpPr>
        <xdr:cNvPr id="115" name="Straight Connector 114"/>
        <xdr:cNvCxnSpPr/>
      </xdr:nvCxnSpPr>
      <xdr:spPr>
        <a:xfrm>
          <a:off x="8382000" y="13540154"/>
          <a:ext cx="1012309" cy="1513"/>
        </a:xfrm>
        <a:prstGeom prst="line">
          <a:avLst/>
        </a:prstGeom>
        <a:ln>
          <a:prstDash val="sys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370217</xdr:colOff>
      <xdr:row>45</xdr:row>
      <xdr:rowOff>221449</xdr:rowOff>
    </xdr:from>
    <xdr:to>
      <xdr:col>11</xdr:col>
      <xdr:colOff>629050</xdr:colOff>
      <xdr:row>45</xdr:row>
      <xdr:rowOff>221449</xdr:rowOff>
    </xdr:to>
    <xdr:cxnSp macro="">
      <xdr:nvCxnSpPr>
        <xdr:cNvPr id="120" name="Straight Connector 119"/>
        <xdr:cNvCxnSpPr/>
      </xdr:nvCxnSpPr>
      <xdr:spPr>
        <a:xfrm>
          <a:off x="7535948" y="13541795"/>
          <a:ext cx="866967" cy="0"/>
        </a:xfrm>
        <a:prstGeom prst="line">
          <a:avLst/>
        </a:prstGeom>
        <a:ln>
          <a:prstDash val="sys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351692</xdr:colOff>
      <xdr:row>45</xdr:row>
      <xdr:rowOff>209103</xdr:rowOff>
    </xdr:from>
    <xdr:to>
      <xdr:col>10</xdr:col>
      <xdr:colOff>353015</xdr:colOff>
      <xdr:row>45</xdr:row>
      <xdr:rowOff>424962</xdr:rowOff>
    </xdr:to>
    <xdr:cxnSp macro="">
      <xdr:nvCxnSpPr>
        <xdr:cNvPr id="121" name="Straight Connector 120"/>
        <xdr:cNvCxnSpPr/>
      </xdr:nvCxnSpPr>
      <xdr:spPr>
        <a:xfrm flipH="1">
          <a:off x="7517423" y="13529449"/>
          <a:ext cx="1323" cy="2158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275525</xdr:colOff>
      <xdr:row>45</xdr:row>
      <xdr:rowOff>156235</xdr:rowOff>
    </xdr:from>
    <xdr:to>
      <xdr:col>10</xdr:col>
      <xdr:colOff>415508</xdr:colOff>
      <xdr:row>45</xdr:row>
      <xdr:rowOff>266257</xdr:rowOff>
    </xdr:to>
    <xdr:cxnSp macro="">
      <xdr:nvCxnSpPr>
        <xdr:cNvPr id="122" name="Straight Connector 121"/>
        <xdr:cNvCxnSpPr/>
      </xdr:nvCxnSpPr>
      <xdr:spPr>
        <a:xfrm flipH="1" flipV="1">
          <a:off x="7441256" y="13476581"/>
          <a:ext cx="139983" cy="1100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270937</xdr:colOff>
      <xdr:row>45</xdr:row>
      <xdr:rowOff>360054</xdr:rowOff>
    </xdr:from>
    <xdr:to>
      <xdr:col>10</xdr:col>
      <xdr:colOff>410920</xdr:colOff>
      <xdr:row>45</xdr:row>
      <xdr:rowOff>470076</xdr:rowOff>
    </xdr:to>
    <xdr:cxnSp macro="">
      <xdr:nvCxnSpPr>
        <xdr:cNvPr id="123" name="Straight Connector 122"/>
        <xdr:cNvCxnSpPr/>
      </xdr:nvCxnSpPr>
      <xdr:spPr>
        <a:xfrm flipH="1" flipV="1">
          <a:off x="7436668" y="13680400"/>
          <a:ext cx="139983" cy="1100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275796</xdr:colOff>
      <xdr:row>45</xdr:row>
      <xdr:rowOff>443279</xdr:rowOff>
    </xdr:from>
    <xdr:to>
      <xdr:col>13</xdr:col>
      <xdr:colOff>278423</xdr:colOff>
      <xdr:row>47</xdr:row>
      <xdr:rowOff>410308</xdr:rowOff>
    </xdr:to>
    <xdr:cxnSp macro="">
      <xdr:nvCxnSpPr>
        <xdr:cNvPr id="125" name="Straight Connector 124"/>
        <xdr:cNvCxnSpPr/>
      </xdr:nvCxnSpPr>
      <xdr:spPr>
        <a:xfrm>
          <a:off x="9551681" y="13763625"/>
          <a:ext cx="2627" cy="111735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219665</xdr:colOff>
      <xdr:row>45</xdr:row>
      <xdr:rowOff>391937</xdr:rowOff>
    </xdr:from>
    <xdr:to>
      <xdr:col>13</xdr:col>
      <xdr:colOff>360920</xdr:colOff>
      <xdr:row>45</xdr:row>
      <xdr:rowOff>501959</xdr:rowOff>
    </xdr:to>
    <xdr:cxnSp macro="">
      <xdr:nvCxnSpPr>
        <xdr:cNvPr id="126" name="Straight Connector 125"/>
        <xdr:cNvCxnSpPr/>
      </xdr:nvCxnSpPr>
      <xdr:spPr>
        <a:xfrm flipH="1" flipV="1">
          <a:off x="9495550" y="13712283"/>
          <a:ext cx="141255" cy="1100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209025</xdr:colOff>
      <xdr:row>47</xdr:row>
      <xdr:rowOff>343935</xdr:rowOff>
    </xdr:from>
    <xdr:to>
      <xdr:col>13</xdr:col>
      <xdr:colOff>349007</xdr:colOff>
      <xdr:row>47</xdr:row>
      <xdr:rowOff>453957</xdr:rowOff>
    </xdr:to>
    <xdr:cxnSp macro="">
      <xdr:nvCxnSpPr>
        <xdr:cNvPr id="127" name="Straight Connector 126"/>
        <xdr:cNvCxnSpPr/>
      </xdr:nvCxnSpPr>
      <xdr:spPr>
        <a:xfrm flipH="1" flipV="1">
          <a:off x="9484910" y="14814608"/>
          <a:ext cx="139982" cy="1100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573943</xdr:colOff>
      <xdr:row>51</xdr:row>
      <xdr:rowOff>73270</xdr:rowOff>
    </xdr:from>
    <xdr:ext cx="338138" cy="6854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5" name="TextBox 134"/>
            <xdr:cNvSpPr txBox="1"/>
          </xdr:nvSpPr>
          <xdr:spPr>
            <a:xfrm>
              <a:off x="5299808" y="16766443"/>
              <a:ext cx="338138" cy="685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𝒇𝒄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35" name="TextBox 134"/>
            <xdr:cNvSpPr txBox="1"/>
          </xdr:nvSpPr>
          <xdr:spPr>
            <a:xfrm>
              <a:off x="5299808" y="16766443"/>
              <a:ext cx="338138" cy="685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𝒇𝒄/𝟐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12</xdr:col>
      <xdr:colOff>55684</xdr:colOff>
      <xdr:row>33</xdr:row>
      <xdr:rowOff>336551</xdr:rowOff>
    </xdr:from>
    <xdr:ext cx="503116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6" name="TextBox 135"/>
            <xdr:cNvSpPr txBox="1"/>
          </xdr:nvSpPr>
          <xdr:spPr>
            <a:xfrm>
              <a:off x="9085384" y="7696201"/>
              <a:ext cx="50311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𝝈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𝒄𝒕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6" name="TextBox 135"/>
            <xdr:cNvSpPr txBox="1"/>
          </xdr:nvSpPr>
          <xdr:spPr>
            <a:xfrm>
              <a:off x="9085384" y="7696201"/>
              <a:ext cx="50311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𝝈𝒄𝒕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10</xdr:col>
      <xdr:colOff>61058</xdr:colOff>
      <xdr:row>33</xdr:row>
      <xdr:rowOff>341923</xdr:rowOff>
    </xdr:from>
    <xdr:ext cx="354135" cy="3785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7" name="TextBox 136"/>
            <xdr:cNvSpPr txBox="1"/>
          </xdr:nvSpPr>
          <xdr:spPr>
            <a:xfrm>
              <a:off x="7229231" y="7742115"/>
              <a:ext cx="354135" cy="378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𝝈</m:t>
                    </m:r>
                    <m:r>
                      <a:rPr lang="en-US" sz="2400" b="1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𝐜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7" name="TextBox 136"/>
            <xdr:cNvSpPr txBox="1"/>
          </xdr:nvSpPr>
          <xdr:spPr>
            <a:xfrm>
              <a:off x="7229231" y="7742115"/>
              <a:ext cx="354135" cy="378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𝝈𝐜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336550</xdr:colOff>
      <xdr:row>33</xdr:row>
      <xdr:rowOff>361950</xdr:rowOff>
    </xdr:from>
    <xdr:ext cx="354135" cy="3785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0" name="TextBox 139"/>
            <xdr:cNvSpPr txBox="1"/>
          </xdr:nvSpPr>
          <xdr:spPr>
            <a:xfrm>
              <a:off x="11112500" y="7721600"/>
              <a:ext cx="354135" cy="378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𝝈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𝒔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0" name="TextBox 139"/>
            <xdr:cNvSpPr txBox="1"/>
          </xdr:nvSpPr>
          <xdr:spPr>
            <a:xfrm>
              <a:off x="11112500" y="7721600"/>
              <a:ext cx="354135" cy="378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𝝈𝒔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9</xdr:col>
      <xdr:colOff>1</xdr:colOff>
      <xdr:row>34</xdr:row>
      <xdr:rowOff>280737</xdr:rowOff>
    </xdr:from>
    <xdr:to>
      <xdr:col>10</xdr:col>
      <xdr:colOff>110290</xdr:colOff>
      <xdr:row>37</xdr:row>
      <xdr:rowOff>220579</xdr:rowOff>
    </xdr:to>
    <xdr:cxnSp macro="">
      <xdr:nvCxnSpPr>
        <xdr:cNvPr id="141" name="Straight Arrow Connector 140"/>
        <xdr:cNvCxnSpPr/>
      </xdr:nvCxnSpPr>
      <xdr:spPr>
        <a:xfrm flipH="1">
          <a:off x="6577264" y="8001000"/>
          <a:ext cx="721894" cy="93244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30079</xdr:colOff>
      <xdr:row>34</xdr:row>
      <xdr:rowOff>232611</xdr:rowOff>
    </xdr:from>
    <xdr:to>
      <xdr:col>12</xdr:col>
      <xdr:colOff>212558</xdr:colOff>
      <xdr:row>38</xdr:row>
      <xdr:rowOff>180473</xdr:rowOff>
    </xdr:to>
    <xdr:cxnSp macro="">
      <xdr:nvCxnSpPr>
        <xdr:cNvPr id="147" name="Straight Arrow Connector 146"/>
        <xdr:cNvCxnSpPr/>
      </xdr:nvCxnSpPr>
      <xdr:spPr>
        <a:xfrm flipH="1">
          <a:off x="6607342" y="7952874"/>
          <a:ext cx="2648953" cy="161223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601579</xdr:colOff>
      <xdr:row>34</xdr:row>
      <xdr:rowOff>304800</xdr:rowOff>
    </xdr:from>
    <xdr:to>
      <xdr:col>15</xdr:col>
      <xdr:colOff>425117</xdr:colOff>
      <xdr:row>39</xdr:row>
      <xdr:rowOff>220579</xdr:rowOff>
    </xdr:to>
    <xdr:cxnSp macro="">
      <xdr:nvCxnSpPr>
        <xdr:cNvPr id="149" name="Straight Arrow Connector 148"/>
        <xdr:cNvCxnSpPr/>
      </xdr:nvCxnSpPr>
      <xdr:spPr>
        <a:xfrm flipH="1">
          <a:off x="6567237" y="8025063"/>
          <a:ext cx="4646196" cy="210151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241190</xdr:colOff>
      <xdr:row>46</xdr:row>
      <xdr:rowOff>186045</xdr:rowOff>
    </xdr:from>
    <xdr:to>
      <xdr:col>20</xdr:col>
      <xdr:colOff>402167</xdr:colOff>
      <xdr:row>46</xdr:row>
      <xdr:rowOff>201084</xdr:rowOff>
    </xdr:to>
    <xdr:cxnSp macro="">
      <xdr:nvCxnSpPr>
        <xdr:cNvPr id="151" name="Straight Arrow Connector 150"/>
        <xdr:cNvCxnSpPr/>
      </xdr:nvCxnSpPr>
      <xdr:spPr>
        <a:xfrm>
          <a:off x="11025607" y="14261878"/>
          <a:ext cx="2997310" cy="15039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444500</xdr:colOff>
      <xdr:row>46</xdr:row>
      <xdr:rowOff>63500</xdr:rowOff>
    </xdr:from>
    <xdr:ext cx="1418168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4" name="TextBox 153"/>
            <xdr:cNvSpPr txBox="1"/>
          </xdr:nvSpPr>
          <xdr:spPr>
            <a:xfrm>
              <a:off x="14679083" y="14139333"/>
              <a:ext cx="141816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𝒄𝒓𝒂𝒄𝒌𝒆𝒅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4" name="TextBox 153"/>
            <xdr:cNvSpPr txBox="1"/>
          </xdr:nvSpPr>
          <xdr:spPr>
            <a:xfrm>
              <a:off x="14679083" y="14139333"/>
              <a:ext cx="141816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𝑰_𝒄𝒓𝒂𝒄𝒌𝒆𝒅=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24</xdr:col>
      <xdr:colOff>508000</xdr:colOff>
      <xdr:row>46</xdr:row>
      <xdr:rowOff>84667</xdr:rowOff>
    </xdr:from>
    <xdr:ext cx="582083" cy="4048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5" name="TextBox 154"/>
            <xdr:cNvSpPr txBox="1"/>
          </xdr:nvSpPr>
          <xdr:spPr>
            <a:xfrm>
              <a:off x="16584083" y="14160500"/>
              <a:ext cx="582083" cy="404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𝑰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𝒈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5" name="TextBox 154"/>
            <xdr:cNvSpPr txBox="1"/>
          </xdr:nvSpPr>
          <xdr:spPr>
            <a:xfrm>
              <a:off x="16584083" y="14160500"/>
              <a:ext cx="582083" cy="404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𝑰_𝒈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12</xdr:col>
      <xdr:colOff>308104</xdr:colOff>
      <xdr:row>36</xdr:row>
      <xdr:rowOff>337477</xdr:rowOff>
    </xdr:from>
    <xdr:to>
      <xdr:col>13</xdr:col>
      <xdr:colOff>21166</xdr:colOff>
      <xdr:row>40</xdr:row>
      <xdr:rowOff>10583</xdr:rowOff>
    </xdr:to>
    <xdr:sp macro="" textlink="">
      <xdr:nvSpPr>
        <xdr:cNvPr id="156" name="Left Brace 155"/>
        <xdr:cNvSpPr/>
      </xdr:nvSpPr>
      <xdr:spPr>
        <a:xfrm rot="10800000">
          <a:off x="9346271" y="8782977"/>
          <a:ext cx="326895" cy="1736856"/>
        </a:xfrm>
        <a:prstGeom prst="leftBrace">
          <a:avLst>
            <a:gd name="adj1" fmla="val 88797"/>
            <a:gd name="adj2" fmla="val 51126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zoomScale="55" zoomScaleNormal="55" workbookViewId="0">
      <selection activeCell="A35" sqref="A35"/>
    </sheetView>
  </sheetViews>
  <sheetFormatPr defaultRowHeight="15" x14ac:dyDescent="0.25"/>
  <cols>
    <col min="1" max="1" width="9.140625" style="1"/>
    <col min="2" max="3" width="15.28515625" style="1" customWidth="1"/>
    <col min="4" max="4" width="11.42578125" style="1" customWidth="1"/>
    <col min="5" max="5" width="10.7109375" style="1" customWidth="1"/>
    <col min="6" max="10" width="9.140625" style="1"/>
    <col min="11" max="11" width="15.42578125" style="1" customWidth="1"/>
    <col min="12" max="12" width="12.28515625" style="1" customWidth="1"/>
    <col min="13" max="13" width="9.140625" style="1"/>
    <col min="14" max="14" width="7.42578125" style="1" customWidth="1"/>
    <col min="15" max="15" width="9.5703125" style="1" customWidth="1"/>
    <col min="16" max="16" width="7.85546875" style="1" customWidth="1"/>
    <col min="17" max="17" width="9.140625" style="1"/>
    <col min="18" max="18" width="9.140625" style="1" customWidth="1"/>
    <col min="19" max="19" width="7" style="1" customWidth="1"/>
    <col min="20" max="24" width="9.140625" style="1"/>
    <col min="25" max="25" width="10.5703125" style="1" bestFit="1" customWidth="1"/>
    <col min="26" max="28" width="9.140625" style="1"/>
    <col min="29" max="29" width="15.28515625" style="1" customWidth="1"/>
    <col min="30" max="16384" width="9.140625" style="1"/>
  </cols>
  <sheetData>
    <row r="1" spans="6:33" ht="53.25" customHeight="1" x14ac:dyDescent="0.25">
      <c r="F1" s="57" t="s">
        <v>36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AA1" s="51"/>
      <c r="AB1" s="51"/>
      <c r="AC1" s="51"/>
      <c r="AD1" s="51"/>
      <c r="AE1" s="51"/>
      <c r="AF1" s="51"/>
      <c r="AG1" s="51"/>
    </row>
    <row r="2" spans="6:33" x14ac:dyDescent="0.25">
      <c r="AA2" s="51"/>
      <c r="AB2" s="51" t="s">
        <v>11</v>
      </c>
      <c r="AC2" s="51">
        <f>R4*P10*P10/2</f>
        <v>32000</v>
      </c>
      <c r="AD2" s="51"/>
      <c r="AE2" s="51"/>
      <c r="AF2" s="51"/>
      <c r="AG2" s="51"/>
    </row>
    <row r="3" spans="6:33" ht="20.25" customHeight="1" x14ac:dyDescent="0.25">
      <c r="AA3" s="51"/>
      <c r="AB3" s="51" t="s">
        <v>12</v>
      </c>
      <c r="AC3" s="51">
        <f>(D35-1)*R16*T10</f>
        <v>2005.7159574468085</v>
      </c>
      <c r="AD3" s="51"/>
      <c r="AE3" s="51"/>
      <c r="AF3" s="51"/>
      <c r="AG3" s="51"/>
    </row>
    <row r="4" spans="6:33" ht="26.25" x14ac:dyDescent="0.25">
      <c r="Q4" s="74" t="s">
        <v>0</v>
      </c>
      <c r="R4" s="72">
        <v>40</v>
      </c>
      <c r="AA4" s="51"/>
      <c r="AB4" s="51" t="s">
        <v>13</v>
      </c>
      <c r="AC4" s="51">
        <f>R4*P10</f>
        <v>1600</v>
      </c>
      <c r="AD4" s="51"/>
      <c r="AE4" s="51"/>
      <c r="AF4" s="51"/>
      <c r="AG4" s="51"/>
    </row>
    <row r="5" spans="6:33" x14ac:dyDescent="0.25">
      <c r="AA5" s="51"/>
      <c r="AB5" s="51" t="s">
        <v>14</v>
      </c>
      <c r="AC5" s="51">
        <f>(D35-1)*R16</f>
        <v>57.306170212765956</v>
      </c>
      <c r="AD5" s="51"/>
      <c r="AE5" s="51"/>
      <c r="AF5" s="51"/>
      <c r="AG5" s="51"/>
    </row>
    <row r="6" spans="6:33" ht="15.75" thickBot="1" x14ac:dyDescent="0.3">
      <c r="AA6" s="51"/>
      <c r="AB6" s="51"/>
      <c r="AC6" s="51"/>
      <c r="AD6" s="51"/>
      <c r="AE6" s="51"/>
      <c r="AF6" s="51"/>
      <c r="AG6" s="51"/>
    </row>
    <row r="7" spans="6:33" x14ac:dyDescent="0.25">
      <c r="Q7" s="2"/>
      <c r="R7" s="3"/>
      <c r="AA7" s="51"/>
      <c r="AB7" s="51" t="s">
        <v>16</v>
      </c>
      <c r="AC7" s="51">
        <f>(R4*P10^3)/12</f>
        <v>213333.33333333334</v>
      </c>
      <c r="AD7" s="51"/>
      <c r="AE7" s="51"/>
      <c r="AF7" s="51"/>
      <c r="AG7" s="51"/>
    </row>
    <row r="8" spans="6:33" x14ac:dyDescent="0.25">
      <c r="Q8" s="4"/>
      <c r="R8" s="5"/>
      <c r="AA8" s="51"/>
      <c r="AB8" s="51" t="s">
        <v>17</v>
      </c>
      <c r="AC8" s="51">
        <f>(R4*P10)*((J36-P10/2)^2)</f>
        <v>430.4272685443342</v>
      </c>
      <c r="AD8" s="51"/>
      <c r="AE8" s="51"/>
      <c r="AF8" s="51"/>
      <c r="AG8" s="51"/>
    </row>
    <row r="9" spans="6:33" x14ac:dyDescent="0.25">
      <c r="Q9" s="4"/>
      <c r="R9" s="5"/>
      <c r="AA9" s="51"/>
      <c r="AB9" s="51" t="s">
        <v>18</v>
      </c>
      <c r="AC9" s="51">
        <f>(D35-1)*R16</f>
        <v>57.306170212765956</v>
      </c>
      <c r="AD9" s="51"/>
      <c r="AE9" s="51"/>
      <c r="AF9" s="51"/>
      <c r="AG9" s="51"/>
    </row>
    <row r="10" spans="6:33" ht="27.75" customHeight="1" x14ac:dyDescent="0.25">
      <c r="O10" s="75" t="s">
        <v>1</v>
      </c>
      <c r="P10" s="72">
        <v>40</v>
      </c>
      <c r="Q10" s="9"/>
      <c r="R10" s="9"/>
      <c r="S10" s="74" t="s">
        <v>2</v>
      </c>
      <c r="T10" s="72">
        <v>35</v>
      </c>
      <c r="V10" s="76" t="s">
        <v>4</v>
      </c>
      <c r="W10" s="72">
        <v>5.8</v>
      </c>
      <c r="AA10" s="51"/>
      <c r="AB10" s="51" t="s">
        <v>19</v>
      </c>
      <c r="AC10" s="51">
        <f>(T10-J36)^2</f>
        <v>209.70896117673908</v>
      </c>
      <c r="AD10" s="51"/>
      <c r="AE10" s="51"/>
      <c r="AF10" s="51"/>
      <c r="AG10" s="51"/>
    </row>
    <row r="11" spans="6:33" x14ac:dyDescent="0.25">
      <c r="Q11" s="4"/>
      <c r="R11" s="5"/>
      <c r="AA11" s="51"/>
      <c r="AB11" s="51"/>
      <c r="AC11" s="51"/>
      <c r="AD11" s="51"/>
      <c r="AE11" s="51"/>
      <c r="AF11" s="51"/>
      <c r="AG11" s="51"/>
    </row>
    <row r="12" spans="6:33" x14ac:dyDescent="0.25">
      <c r="Q12" s="4"/>
      <c r="R12" s="5"/>
      <c r="AA12" s="51"/>
      <c r="AB12" s="51"/>
      <c r="AC12" s="51"/>
      <c r="AD12" s="51"/>
      <c r="AE12" s="51"/>
      <c r="AF12" s="51"/>
      <c r="AG12" s="51"/>
    </row>
    <row r="13" spans="6:33" x14ac:dyDescent="0.25">
      <c r="Q13" s="4"/>
      <c r="R13" s="5"/>
      <c r="AA13" s="51"/>
      <c r="AB13" s="51"/>
      <c r="AC13" s="51"/>
      <c r="AD13" s="51"/>
      <c r="AE13" s="51"/>
      <c r="AF13" s="51"/>
      <c r="AG13" s="51"/>
    </row>
    <row r="14" spans="6:33" ht="15.75" thickBot="1" x14ac:dyDescent="0.3">
      <c r="Q14" s="6"/>
      <c r="R14" s="7"/>
      <c r="AA14" s="51"/>
      <c r="AB14" s="51"/>
      <c r="AC14" s="51"/>
      <c r="AD14" s="51"/>
      <c r="AE14" s="51"/>
      <c r="AF14" s="51"/>
      <c r="AG14" s="51"/>
    </row>
    <row r="15" spans="6:33" x14ac:dyDescent="0.25">
      <c r="AA15" s="51"/>
      <c r="AB15" s="51"/>
      <c r="AC15" s="51"/>
      <c r="AD15" s="51"/>
      <c r="AE15" s="51"/>
      <c r="AF15" s="51"/>
      <c r="AG15" s="51"/>
    </row>
    <row r="16" spans="6:33" ht="26.25" x14ac:dyDescent="0.25">
      <c r="Q16" s="76" t="s">
        <v>3</v>
      </c>
      <c r="R16" s="72">
        <v>7.63</v>
      </c>
      <c r="AA16" s="51"/>
      <c r="AB16" s="51"/>
      <c r="AC16" s="51"/>
      <c r="AD16" s="51"/>
      <c r="AE16" s="51"/>
      <c r="AF16" s="51"/>
      <c r="AG16" s="51"/>
    </row>
    <row r="17" spans="14:33" x14ac:dyDescent="0.25">
      <c r="AA17" s="51"/>
      <c r="AB17" s="51"/>
      <c r="AC17" s="51"/>
      <c r="AD17" s="51"/>
      <c r="AE17" s="51"/>
      <c r="AF17" s="51"/>
      <c r="AG17" s="51"/>
    </row>
    <row r="18" spans="14:33" x14ac:dyDescent="0.25">
      <c r="AA18" s="51"/>
      <c r="AB18" s="51"/>
      <c r="AC18" s="51"/>
      <c r="AD18" s="51"/>
      <c r="AE18" s="51"/>
      <c r="AF18" s="51"/>
      <c r="AG18" s="51"/>
    </row>
    <row r="19" spans="14:33" ht="15.75" thickBot="1" x14ac:dyDescent="0.3">
      <c r="AA19" s="51"/>
      <c r="AB19" s="51"/>
      <c r="AC19" s="51"/>
      <c r="AD19" s="51"/>
      <c r="AE19" s="51"/>
      <c r="AF19" s="51"/>
      <c r="AG19" s="51"/>
    </row>
    <row r="20" spans="14:33" x14ac:dyDescent="0.25">
      <c r="Q20" s="2"/>
      <c r="R20" s="3"/>
    </row>
    <row r="21" spans="14:33" x14ac:dyDescent="0.25">
      <c r="Q21" s="4"/>
      <c r="R21" s="5"/>
    </row>
    <row r="22" spans="14:33" x14ac:dyDescent="0.25">
      <c r="Q22" s="4"/>
      <c r="R22" s="5"/>
      <c r="T22" s="26">
        <f>J36</f>
        <v>20.518668528870037</v>
      </c>
      <c r="U22" s="8" t="s">
        <v>20</v>
      </c>
    </row>
    <row r="23" spans="14:33" x14ac:dyDescent="0.25">
      <c r="Q23" s="4"/>
      <c r="R23" s="5"/>
    </row>
    <row r="24" spans="14:33" x14ac:dyDescent="0.25">
      <c r="Q24" s="4"/>
      <c r="R24" s="5"/>
    </row>
    <row r="25" spans="14:33" ht="19.5" thickBot="1" x14ac:dyDescent="0.3">
      <c r="N25" s="15">
        <f>T10-T22</f>
        <v>14.481331471129963</v>
      </c>
      <c r="O25" s="52" t="s">
        <v>20</v>
      </c>
      <c r="Q25" s="4"/>
      <c r="R25" s="5"/>
    </row>
    <row r="26" spans="14:33" ht="15.75" thickBot="1" x14ac:dyDescent="0.3">
      <c r="P26" s="10"/>
      <c r="Q26" s="4"/>
      <c r="R26" s="5"/>
      <c r="S26" s="10"/>
      <c r="T26" s="26">
        <f>P10-J36</f>
        <v>19.481331471129963</v>
      </c>
      <c r="U26" s="8" t="s">
        <v>20</v>
      </c>
    </row>
    <row r="27" spans="14:33" ht="15.75" thickBot="1" x14ac:dyDescent="0.3">
      <c r="Q27" s="6"/>
      <c r="R27" s="7"/>
    </row>
    <row r="31" spans="14:33" ht="21" customHeight="1" x14ac:dyDescent="0.25">
      <c r="Q31" s="11" t="s">
        <v>6</v>
      </c>
      <c r="R31" s="11"/>
    </row>
    <row r="32" spans="14:33" x14ac:dyDescent="0.25">
      <c r="Q32" s="12" t="s">
        <v>10</v>
      </c>
      <c r="R32" s="13"/>
    </row>
    <row r="33" spans="1:26" ht="45.75" customHeight="1" x14ac:dyDescent="0.25">
      <c r="Q33" s="12"/>
      <c r="R33" s="13"/>
      <c r="S33" s="51"/>
      <c r="T33" s="51"/>
      <c r="U33" s="51"/>
      <c r="V33" s="51"/>
      <c r="W33" s="51"/>
    </row>
    <row r="34" spans="1:26" ht="30.75" customHeight="1" x14ac:dyDescent="0.25">
      <c r="A34" s="16" t="s">
        <v>5</v>
      </c>
      <c r="B34" s="16" t="s">
        <v>8</v>
      </c>
      <c r="C34" s="16" t="s">
        <v>7</v>
      </c>
      <c r="D34" s="16" t="s">
        <v>9</v>
      </c>
      <c r="E34" s="19"/>
      <c r="F34" s="27" t="s">
        <v>22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1"/>
      <c r="T34" s="51">
        <f>A35/2</f>
        <v>125</v>
      </c>
      <c r="U34" s="51">
        <f>2*SQRT(A35)</f>
        <v>31.622776601683793</v>
      </c>
      <c r="V34" s="51">
        <f>4000</f>
        <v>4000</v>
      </c>
      <c r="W34" s="51"/>
    </row>
    <row r="35" spans="1:26" ht="26.25" customHeight="1" x14ac:dyDescent="0.25">
      <c r="A35" s="73">
        <v>250</v>
      </c>
      <c r="B35" s="17">
        <f>(47000*((A35/10)^0.5))</f>
        <v>235000</v>
      </c>
      <c r="C35" s="17">
        <v>2000000</v>
      </c>
      <c r="D35" s="18">
        <f>C35/B35</f>
        <v>8.5106382978723403</v>
      </c>
      <c r="E35" s="20"/>
      <c r="F35" s="21" t="s">
        <v>21</v>
      </c>
      <c r="G35" s="21"/>
      <c r="H35" s="21"/>
      <c r="I35" s="21"/>
      <c r="J35" s="16" t="s">
        <v>15</v>
      </c>
      <c r="K35" s="44" t="s">
        <v>32</v>
      </c>
      <c r="L35" s="44"/>
      <c r="M35" s="45" t="s">
        <v>33</v>
      </c>
      <c r="N35" s="46"/>
      <c r="O35" s="47"/>
      <c r="P35" s="45" t="s">
        <v>34</v>
      </c>
      <c r="Q35" s="46"/>
      <c r="R35" s="47"/>
      <c r="S35" s="51"/>
      <c r="T35" s="51"/>
      <c r="U35" s="51"/>
      <c r="V35" s="51"/>
      <c r="W35" s="51"/>
    </row>
    <row r="36" spans="1:26" ht="26.25" customHeight="1" x14ac:dyDescent="0.25">
      <c r="F36" s="22">
        <f>(AC7+AC8)+(AC9*AC10)</f>
        <v>225781.3780262142</v>
      </c>
      <c r="G36" s="22"/>
      <c r="H36" s="22"/>
      <c r="I36" s="22"/>
      <c r="J36" s="18">
        <f>(AC2+AC3)/(AC4+AC5)</f>
        <v>20.518668528870037</v>
      </c>
      <c r="K36" s="23">
        <f>((W10*100000)*T22)/F36</f>
        <v>52.709518609470457</v>
      </c>
      <c r="L36" s="24"/>
      <c r="M36" s="23">
        <f>((W10*100000)*T26)/F36</f>
        <v>50.044748384623183</v>
      </c>
      <c r="N36" s="25"/>
      <c r="O36" s="24"/>
      <c r="P36" s="23">
        <f>(((W10*100000)*N25)/F36)*D35</f>
        <v>316.59970221584234</v>
      </c>
      <c r="Q36" s="25"/>
      <c r="R36" s="25"/>
      <c r="S36" s="51"/>
      <c r="T36" s="51"/>
      <c r="U36" s="51"/>
      <c r="V36" s="51"/>
      <c r="W36" s="51"/>
    </row>
    <row r="37" spans="1:26" ht="26.25" customHeight="1" x14ac:dyDescent="0.25"/>
    <row r="38" spans="1:26" ht="52.5" customHeight="1" x14ac:dyDescent="0.25">
      <c r="I38" s="42" t="s">
        <v>27</v>
      </c>
      <c r="J38" s="42"/>
      <c r="K38" s="42"/>
      <c r="L38" s="28" t="str">
        <f>IF(K36&lt;A35/2,"yes","no")</f>
        <v>yes</v>
      </c>
    </row>
    <row r="39" spans="1:26" ht="41.25" customHeight="1" x14ac:dyDescent="0.25">
      <c r="I39" s="41" t="s">
        <v>29</v>
      </c>
      <c r="J39" s="41"/>
      <c r="K39" s="41"/>
      <c r="L39" s="28" t="str">
        <f>IF(M36&lt;2*A35^0.5,"yes","no")</f>
        <v>no</v>
      </c>
      <c r="N39" s="58" t="s">
        <v>35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6" ht="41.25" customHeight="1" x14ac:dyDescent="0.25">
      <c r="I40" s="41" t="s">
        <v>28</v>
      </c>
      <c r="J40" s="41"/>
      <c r="K40" s="41"/>
      <c r="L40" s="28" t="str">
        <f>IF(P36&lt;4000,"yes","no")</f>
        <v>yes</v>
      </c>
    </row>
    <row r="41" spans="1:26" ht="56.25" customHeight="1" x14ac:dyDescent="0.25">
      <c r="I41" s="40" t="s">
        <v>23</v>
      </c>
      <c r="J41" s="40"/>
      <c r="K41" s="40"/>
      <c r="L41" s="29">
        <f>(U34/M36)*W10</f>
        <v>3.6649620631546909</v>
      </c>
    </row>
    <row r="42" spans="1:26" ht="56.25" customHeight="1" x14ac:dyDescent="0.25">
      <c r="I42" s="40"/>
      <c r="J42" s="40"/>
      <c r="K42" s="40"/>
      <c r="L42" s="29"/>
    </row>
    <row r="43" spans="1:26" ht="38.25" customHeight="1" x14ac:dyDescent="0.25"/>
    <row r="44" spans="1:26" ht="38.25" customHeight="1" thickBot="1" x14ac:dyDescent="0.3">
      <c r="F44" s="59" t="s">
        <v>24</v>
      </c>
      <c r="G44" s="59"/>
      <c r="H44" s="59"/>
      <c r="I44" s="59"/>
      <c r="J44" s="27"/>
      <c r="K44" s="27"/>
      <c r="L44" s="27"/>
      <c r="M44" s="27"/>
      <c r="N44" s="27"/>
      <c r="O44" s="27"/>
      <c r="P44" s="27"/>
      <c r="Q44" s="27"/>
      <c r="R44" s="27"/>
    </row>
    <row r="45" spans="1:26" ht="38.25" customHeight="1" thickBot="1" x14ac:dyDescent="0.3">
      <c r="F45" s="60"/>
      <c r="G45" s="61"/>
      <c r="H45" s="61"/>
      <c r="I45" s="62"/>
      <c r="X45" s="51">
        <f>((R4*O46^3)/12)</f>
        <v>7739.0673082040676</v>
      </c>
    </row>
    <row r="46" spans="1:26" ht="52.5" customHeight="1" thickBot="1" x14ac:dyDescent="0.3">
      <c r="F46" s="63">
        <f>(X45+X46)+(V47*X48)</f>
        <v>61699.199230021266</v>
      </c>
      <c r="G46" s="64"/>
      <c r="H46" s="64"/>
      <c r="I46" s="65"/>
      <c r="J46" s="39">
        <f>O46/2</f>
        <v>6.6207414829659328</v>
      </c>
      <c r="K46" s="8" t="s">
        <v>20</v>
      </c>
      <c r="L46" s="36" t="s">
        <v>26</v>
      </c>
      <c r="M46" s="31"/>
      <c r="O46" s="38">
        <f>F48</f>
        <v>13.241482965931866</v>
      </c>
      <c r="P46" s="37" t="s">
        <v>20</v>
      </c>
      <c r="X46" s="51">
        <f>R4*O46*((O46/2)^2)</f>
        <v>23217.201924612204</v>
      </c>
    </row>
    <row r="47" spans="1:26" ht="38.25" customHeight="1" thickBot="1" x14ac:dyDescent="0.3">
      <c r="C47" s="30" t="s">
        <v>25</v>
      </c>
      <c r="D47" s="30"/>
      <c r="F47" s="60"/>
      <c r="G47" s="61"/>
      <c r="H47" s="61"/>
      <c r="I47" s="62"/>
      <c r="K47" s="37"/>
      <c r="L47" s="32"/>
      <c r="M47" s="33"/>
      <c r="N47" s="39">
        <f>T10-O46</f>
        <v>21.758517034068134</v>
      </c>
      <c r="O47" s="8" t="s">
        <v>20</v>
      </c>
      <c r="V47" s="53">
        <f>D35*R16</f>
        <v>64.936170212765958</v>
      </c>
      <c r="W47" s="54"/>
      <c r="X47" s="54"/>
      <c r="Y47" s="55">
        <f>F46/F36</f>
        <v>0.2732696547846285</v>
      </c>
      <c r="Z47" s="56"/>
    </row>
    <row r="48" spans="1:26" ht="52.5" customHeight="1" thickBot="1" x14ac:dyDescent="0.3">
      <c r="F48" s="66">
        <f>P10-((D35*R16*T10)/(0.5*R4+D35*R16))</f>
        <v>13.241482965931866</v>
      </c>
      <c r="G48" s="67"/>
      <c r="H48" s="67"/>
      <c r="I48" s="68"/>
      <c r="L48" s="34"/>
      <c r="M48" s="35"/>
      <c r="O48" s="38"/>
      <c r="P48" s="37"/>
      <c r="X48" s="51">
        <f>(T10-O46)^2</f>
        <v>473.43306352183316</v>
      </c>
    </row>
    <row r="49" spans="6:24" ht="38.25" customHeight="1" x14ac:dyDescent="0.25">
      <c r="F49" s="60" t="s">
        <v>31</v>
      </c>
      <c r="G49" s="61"/>
      <c r="H49" s="61"/>
      <c r="I49" s="62"/>
      <c r="L49" s="14"/>
      <c r="X49" s="51"/>
    </row>
    <row r="50" spans="6:24" ht="52.5" customHeight="1" thickBot="1" x14ac:dyDescent="0.3">
      <c r="F50" s="69">
        <f>((W10*100000)*O46)/F46</f>
        <v>124.47584759744433</v>
      </c>
      <c r="G50" s="70"/>
      <c r="H50" s="70"/>
      <c r="I50" s="71"/>
      <c r="X50" s="51"/>
    </row>
    <row r="51" spans="6:24" ht="23.25" customHeight="1" x14ac:dyDescent="0.25">
      <c r="F51" s="9"/>
      <c r="G51" s="9"/>
      <c r="H51" s="9"/>
      <c r="I51" s="9"/>
    </row>
    <row r="52" spans="6:24" ht="70.5" customHeight="1" x14ac:dyDescent="0.25">
      <c r="F52" s="43" t="s">
        <v>30</v>
      </c>
      <c r="G52" s="41"/>
      <c r="H52" s="41"/>
      <c r="I52" s="41"/>
      <c r="J52" s="49" t="str">
        <f>IF(F50&lt;A35/2,"yes","no")</f>
        <v>yes</v>
      </c>
      <c r="K52" s="49"/>
      <c r="L52" s="48"/>
      <c r="N52" s="50" t="str">
        <f>IF(J52="yes","مقطع همچنان در فاز الاستو پلاستیک میباشد","مقطع وارد فاز پلاستیک شده است")</f>
        <v>مقطع همچنان در فاز الاستو پلاستیک میباشد</v>
      </c>
      <c r="O52" s="50"/>
      <c r="P52" s="50"/>
      <c r="Q52" s="50"/>
      <c r="R52" s="50"/>
      <c r="S52" s="50"/>
      <c r="T52" s="50"/>
      <c r="U52" s="50"/>
    </row>
  </sheetData>
  <sheetProtection algorithmName="SHA-512" hashValue="9J/DD+eU00O37LVp4ANR813o4Q0ApOvm5AezWPz3nvN9sZS7bzeYCjnjT5Q4T95rAiCiPZvAgNVf1aXD6gE0WQ==" saltValue="7N1ZZ2iA5GTMSiUeQMi7xw==" spinCount="100000" sheet="1" objects="1" scenarios="1" selectLockedCells="1"/>
  <mergeCells count="34">
    <mergeCell ref="N39:Y39"/>
    <mergeCell ref="F1:Q1"/>
    <mergeCell ref="F50:I50"/>
    <mergeCell ref="F51:I51"/>
    <mergeCell ref="F52:I52"/>
    <mergeCell ref="J52:K52"/>
    <mergeCell ref="N52:U52"/>
    <mergeCell ref="F46:I46"/>
    <mergeCell ref="F47:I47"/>
    <mergeCell ref="F48:I48"/>
    <mergeCell ref="C47:D47"/>
    <mergeCell ref="L46:M48"/>
    <mergeCell ref="F49:I49"/>
    <mergeCell ref="I40:K40"/>
    <mergeCell ref="I41:K42"/>
    <mergeCell ref="L41:L42"/>
    <mergeCell ref="F44:R44"/>
    <mergeCell ref="F45:I45"/>
    <mergeCell ref="F34:R34"/>
    <mergeCell ref="I39:K39"/>
    <mergeCell ref="I38:K38"/>
    <mergeCell ref="P35:R35"/>
    <mergeCell ref="P36:R36"/>
    <mergeCell ref="F36:I36"/>
    <mergeCell ref="F35:I35"/>
    <mergeCell ref="K35:L35"/>
    <mergeCell ref="K36:L36"/>
    <mergeCell ref="M35:O35"/>
    <mergeCell ref="M36:O36"/>
    <mergeCell ref="Q7:R14"/>
    <mergeCell ref="Q20:R27"/>
    <mergeCell ref="Q31:R31"/>
    <mergeCell ref="R32:R33"/>
    <mergeCell ref="Q32:Q33"/>
  </mergeCells>
  <conditionalFormatting sqref="L38">
    <cfRule type="containsText" dxfId="5" priority="5" operator="containsText" text="no">
      <formula>NOT(ISERROR(SEARCH("no",L38)))</formula>
    </cfRule>
    <cfRule type="containsText" dxfId="4" priority="6" operator="containsText" text="yes">
      <formula>NOT(ISERROR(SEARCH("yes",L38)))</formula>
    </cfRule>
  </conditionalFormatting>
  <conditionalFormatting sqref="L39:L40">
    <cfRule type="containsText" dxfId="3" priority="3" operator="containsText" text="no">
      <formula>NOT(ISERROR(SEARCH("no",L39)))</formula>
    </cfRule>
    <cfRule type="containsText" dxfId="2" priority="4" operator="containsText" text="yes">
      <formula>NOT(ISERROR(SEARCH("yes",L39)))</formula>
    </cfRule>
  </conditionalFormatting>
  <conditionalFormatting sqref="J52:K52">
    <cfRule type="containsText" dxfId="1" priority="1" operator="containsText" text="no">
      <formula>NOT(ISERROR(SEARCH("no",J52)))</formula>
    </cfRule>
    <cfRule type="containsText" dxfId="0" priority="2" operator="containsText" text="yes">
      <formula>NOT(ISERROR(SEARCH("yes",J52)))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2021-10-06T19:41:49Z</dcterms:modified>
</cp:coreProperties>
</file>