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Mn,Mu" sheetId="1" r:id="rId1"/>
    <sheet name="As,A's for Beam " sheetId="3" r:id="rId2"/>
    <sheet name="As+" sheetId="2" r:id="rId3"/>
  </sheets>
  <definedNames>
    <definedName name="_xlnm.Print_Area" localSheetId="1">'As,A''s for Beam '!$A$1:$K$31</definedName>
    <definedName name="_xlnm.Print_Area" localSheetId="0">'Mn,Mu'!$A$1:$M$21</definedName>
  </definedNames>
  <calcPr calcId="162913"/>
</workbook>
</file>

<file path=xl/calcChain.xml><?xml version="1.0" encoding="utf-8"?>
<calcChain xmlns="http://schemas.openxmlformats.org/spreadsheetml/2006/main">
  <c r="H21" i="1" l="1"/>
  <c r="K21" i="1"/>
  <c r="E21" i="1" s="1"/>
  <c r="A22" i="1" s="1"/>
  <c r="A25" i="1" s="1"/>
  <c r="C10" i="2" l="1"/>
  <c r="D26" i="2" l="1"/>
  <c r="G26" i="2"/>
  <c r="D10" i="2"/>
  <c r="H8" i="1" l="1"/>
  <c r="O26" i="1" l="1"/>
  <c r="A24" i="1"/>
  <c r="B8" i="1" s="1"/>
  <c r="O27" i="1"/>
  <c r="F8" i="1"/>
  <c r="A21" i="1" s="1"/>
  <c r="G25" i="2"/>
  <c r="A26" i="1" l="1"/>
  <c r="E8" i="1"/>
  <c r="C8" i="1"/>
  <c r="A19" i="1" s="1"/>
  <c r="D8" i="1"/>
  <c r="A18" i="1" s="1"/>
  <c r="A17" i="1"/>
  <c r="A16" i="1"/>
  <c r="Q26" i="3"/>
  <c r="P19" i="3"/>
  <c r="S19" i="3"/>
  <c r="M19" i="3" l="1"/>
  <c r="O10" i="3"/>
  <c r="O11" i="3" s="1"/>
  <c r="S20" i="3" s="1"/>
  <c r="P20" i="3" s="1"/>
  <c r="E10" i="3"/>
  <c r="D10" i="3"/>
  <c r="F19" i="3" l="1"/>
  <c r="P23" i="3" s="1"/>
  <c r="F20" i="3"/>
  <c r="F12" i="3"/>
  <c r="S26" i="3" s="1"/>
  <c r="F14" i="3"/>
  <c r="A22" i="2"/>
  <c r="A25" i="2" s="1"/>
  <c r="D25" i="2" s="1"/>
  <c r="A13" i="2"/>
  <c r="B10" i="2"/>
  <c r="F13" i="3" l="1"/>
  <c r="J26" i="3" s="1"/>
  <c r="I26" i="3" s="1"/>
  <c r="G26" i="3"/>
  <c r="F18" i="3"/>
  <c r="A16" i="2"/>
  <c r="F19" i="2" s="1"/>
  <c r="A19" i="2" l="1"/>
  <c r="E26" i="3"/>
  <c r="H26" i="3"/>
  <c r="A15" i="3"/>
  <c r="S23" i="3"/>
  <c r="D26" i="3" l="1"/>
  <c r="A26" i="3" s="1"/>
  <c r="F26" i="3"/>
  <c r="M23" i="3"/>
  <c r="C23" i="3" s="1"/>
  <c r="H21" i="3" l="1"/>
  <c r="H24" i="3"/>
</calcChain>
</file>

<file path=xl/sharedStrings.xml><?xml version="1.0" encoding="utf-8"?>
<sst xmlns="http://schemas.openxmlformats.org/spreadsheetml/2006/main" count="84" uniqueCount="66">
  <si>
    <t>Ø</t>
  </si>
  <si>
    <t>d(cm)</t>
  </si>
  <si>
    <t>cover(cm)</t>
  </si>
  <si>
    <t>b(cm)</t>
  </si>
  <si>
    <t>fc(kg/cm2)</t>
  </si>
  <si>
    <t>fy(kg/cm2)</t>
  </si>
  <si>
    <t>dt(cm)</t>
  </si>
  <si>
    <t>محاسبه سطح مقطع میلگرد های کششی مقطع طبق ACI</t>
  </si>
  <si>
    <t>Mn(kgf.cm)</t>
  </si>
  <si>
    <t>Mu(kgf.cm)</t>
  </si>
  <si>
    <t>h(cm)</t>
  </si>
  <si>
    <t>Ec(kg/cm2)</t>
  </si>
  <si>
    <t>STATION</t>
  </si>
  <si>
    <t>کنترل نیازمندی فولاد فشاری برای مقطع</t>
  </si>
  <si>
    <t>cm</t>
  </si>
  <si>
    <r>
      <t>محاسبه فولاد کششی مورد نیاز مقطع(</t>
    </r>
    <r>
      <rPr>
        <b/>
        <sz val="48"/>
        <rFont val="B Titr"/>
        <charset val="178"/>
      </rPr>
      <t>As</t>
    </r>
    <r>
      <rPr>
        <b/>
        <sz val="28"/>
        <rFont val="B Titr"/>
        <charset val="178"/>
      </rPr>
      <t>)</t>
    </r>
  </si>
  <si>
    <r>
      <t>cm</t>
    </r>
    <r>
      <rPr>
        <b/>
        <sz val="36"/>
        <color theme="1"/>
        <rFont val="Calibri"/>
        <family val="2"/>
      </rPr>
      <t>²</t>
    </r>
  </si>
  <si>
    <t>محاسبه As و A's در تیر مقطع طبق ACI</t>
  </si>
  <si>
    <t>Cm2</t>
  </si>
  <si>
    <t>Mu(tonf.m)</t>
  </si>
  <si>
    <r>
      <t xml:space="preserve">در این کادر های </t>
    </r>
    <r>
      <rPr>
        <b/>
        <sz val="28"/>
        <color theme="4" tint="-0.249977111117893"/>
        <rFont val="B Titr"/>
        <charset val="178"/>
      </rPr>
      <t>آبی</t>
    </r>
    <r>
      <rPr>
        <b/>
        <sz val="28"/>
        <rFont val="B Titr"/>
        <charset val="178"/>
      </rPr>
      <t xml:space="preserve"> مشخصات  استخراج شده از سربرگ Envelope در ایتبس را وارد نمایید</t>
    </r>
  </si>
  <si>
    <t>Muc</t>
  </si>
  <si>
    <t>Mus</t>
  </si>
  <si>
    <t>f's</t>
  </si>
  <si>
    <t>fy</t>
  </si>
  <si>
    <t>A's</t>
  </si>
  <si>
    <t xml:space="preserve">سطح مقطع فولاد </t>
  </si>
  <si>
    <t>As1</t>
  </si>
  <si>
    <t>As2</t>
  </si>
  <si>
    <t>kg</t>
  </si>
  <si>
    <t>ton.m</t>
  </si>
  <si>
    <t>kg/cm2</t>
  </si>
  <si>
    <t>cm2</t>
  </si>
  <si>
    <t>C</t>
  </si>
  <si>
    <r>
      <t>As</t>
    </r>
    <r>
      <rPr>
        <b/>
        <sz val="36"/>
        <color theme="1"/>
        <rFont val="Calibri"/>
        <family val="2"/>
        <scheme val="minor"/>
      </rPr>
      <t>(cm2)</t>
    </r>
  </si>
  <si>
    <t xml:space="preserve">تنظیم:مهندس فرزاد رضایی                                           </t>
  </si>
  <si>
    <t xml:space="preserve">تنظیم:مهندس فرزاد رضایی                                         </t>
  </si>
  <si>
    <t>As,min</t>
  </si>
  <si>
    <t>As,max</t>
  </si>
  <si>
    <t>RHO(CALC)</t>
  </si>
  <si>
    <t>RHO(ETABS)</t>
  </si>
  <si>
    <t>END I</t>
  </si>
  <si>
    <t>کنترل برش و طراحی خاموت تحت برش</t>
  </si>
  <si>
    <t>Vu(ton)</t>
  </si>
  <si>
    <t>Vc(ton)</t>
  </si>
  <si>
    <t>Vs(ton)</t>
  </si>
  <si>
    <t>0.5ØVc(ton)</t>
  </si>
  <si>
    <t>ØVc(ton)</t>
  </si>
  <si>
    <t>fy(mpa)</t>
  </si>
  <si>
    <r>
      <rPr>
        <b/>
        <sz val="18"/>
        <rFont val="Arial"/>
        <family val="2"/>
      </rPr>
      <t>fc</t>
    </r>
    <r>
      <rPr>
        <b/>
        <sz val="14"/>
        <rFont val="Arial"/>
        <family val="2"/>
      </rPr>
      <t>(mpa)</t>
    </r>
  </si>
  <si>
    <t>b(mm)</t>
  </si>
  <si>
    <t>cover(mm)</t>
  </si>
  <si>
    <t>h(mm)</t>
  </si>
  <si>
    <t>if:</t>
  </si>
  <si>
    <t>حالت 1 در طراحی خاموت</t>
  </si>
  <si>
    <t>حالت 2 در طراحی خاموت</t>
  </si>
  <si>
    <t>حالت 3 در طراحی خاموت</t>
  </si>
  <si>
    <t>حالت 4 در طراحی خاموت</t>
  </si>
  <si>
    <t>در حالت 3</t>
  </si>
  <si>
    <t>ØVmax(ton)</t>
  </si>
  <si>
    <t>در حالت 1و2</t>
  </si>
  <si>
    <r>
      <t>Vs</t>
    </r>
    <r>
      <rPr>
        <b/>
        <sz val="26"/>
        <color theme="1"/>
        <rFont val="Calibri"/>
        <family val="2"/>
        <scheme val="minor"/>
      </rPr>
      <t>(ton)</t>
    </r>
    <r>
      <rPr>
        <b/>
        <sz val="48"/>
        <color theme="1"/>
        <rFont val="Calibri"/>
        <family val="2"/>
        <scheme val="minor"/>
      </rPr>
      <t>=</t>
    </r>
  </si>
  <si>
    <t>سایز خاموت جهت طراحی(میلیمتر)=</t>
  </si>
  <si>
    <r>
      <t>S</t>
    </r>
    <r>
      <rPr>
        <b/>
        <sz val="26"/>
        <color theme="1"/>
        <rFont val="Calibri"/>
        <family val="2"/>
        <scheme val="minor"/>
      </rPr>
      <t>(cm)</t>
    </r>
    <r>
      <rPr>
        <b/>
        <sz val="48"/>
        <color theme="1"/>
        <rFont val="Calibri"/>
        <family val="2"/>
        <scheme val="minor"/>
      </rPr>
      <t>&lt;=</t>
    </r>
  </si>
  <si>
    <t>dt(mm)</t>
  </si>
  <si>
    <r>
      <t>S</t>
    </r>
    <r>
      <rPr>
        <b/>
        <sz val="28"/>
        <color theme="1"/>
        <rFont val="Calibri"/>
        <family val="2"/>
        <scheme val="minor"/>
      </rPr>
      <t>calc</t>
    </r>
    <r>
      <rPr>
        <b/>
        <sz val="26"/>
        <color theme="1"/>
        <rFont val="Calibri"/>
        <family val="2"/>
        <scheme val="minor"/>
      </rPr>
      <t>(cm)</t>
    </r>
    <r>
      <rPr>
        <b/>
        <sz val="48"/>
        <color theme="1"/>
        <rFont val="Calibri"/>
        <family val="2"/>
        <scheme val="minor"/>
      </rPr>
      <t>&lt;=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</si>
</sst>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000"/>
    <numFmt numFmtId="165" formatCode="0.000000"/>
    <numFmt numFmtId="166" formatCode="0.00000"/>
    <numFmt numFmtId="167" formatCode="0.000"/>
    <numFmt numFmtId="168" formatCode="0.0000"/>
  </numFmts>
  <fonts count="3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name val="Arial"/>
      <family val="2"/>
    </font>
    <font>
      <b/>
      <sz val="18"/>
      <name val="Calibri"/>
      <family val="2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22"/>
      <name val="Arial Black"/>
      <family val="2"/>
    </font>
    <font>
      <b/>
      <sz val="36"/>
      <color rgb="FF9C6500"/>
      <name val="Calibri"/>
      <family val="2"/>
      <scheme val="minor"/>
    </font>
    <font>
      <b/>
      <sz val="22"/>
      <name val="Arial"/>
      <family val="2"/>
    </font>
    <font>
      <b/>
      <sz val="36"/>
      <color theme="1"/>
      <name val="B Titr"/>
      <charset val="178"/>
    </font>
    <font>
      <b/>
      <sz val="28"/>
      <name val="B Titr"/>
      <charset val="178"/>
    </font>
    <font>
      <b/>
      <sz val="36"/>
      <name val="B Titr"/>
      <charset val="178"/>
    </font>
    <font>
      <b/>
      <sz val="48"/>
      <name val="B Titr"/>
      <charset val="178"/>
    </font>
    <font>
      <b/>
      <sz val="36"/>
      <color theme="1"/>
      <name val="Calibri"/>
      <family val="2"/>
    </font>
    <font>
      <b/>
      <sz val="48"/>
      <color theme="1"/>
      <name val="Calibri"/>
      <family val="2"/>
      <scheme val="minor"/>
    </font>
    <font>
      <b/>
      <sz val="28"/>
      <color theme="1"/>
      <name val="B Titr"/>
      <charset val="178"/>
    </font>
    <font>
      <b/>
      <sz val="28"/>
      <color theme="4" tint="-0.249977111117893"/>
      <name val="B Titr"/>
      <charset val="178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8"/>
      <name val="B Nazanin"/>
      <charset val="178"/>
    </font>
    <font>
      <b/>
      <sz val="16"/>
      <name val="Arial"/>
      <family val="2"/>
    </font>
    <font>
      <b/>
      <sz val="14"/>
      <name val="Arial"/>
      <family val="2"/>
    </font>
    <font>
      <b/>
      <sz val="24"/>
      <color theme="1"/>
      <name val="B Nazanin"/>
      <charset val="178"/>
    </font>
    <font>
      <b/>
      <sz val="26"/>
      <color theme="1"/>
      <name val="Calibri"/>
      <family val="2"/>
      <scheme val="minor"/>
    </font>
    <font>
      <b/>
      <sz val="26"/>
      <name val="Arial"/>
      <family val="2"/>
    </font>
    <font>
      <b/>
      <sz val="24"/>
      <name val="B Nazanin"/>
      <charset val="178"/>
    </font>
    <font>
      <b/>
      <sz val="24"/>
      <name val="Calibri"/>
      <family val="2"/>
    </font>
    <font>
      <b/>
      <sz val="26"/>
      <name val="B Nazanin"/>
      <charset val="178"/>
    </font>
    <font>
      <b/>
      <sz val="28"/>
      <color theme="1"/>
      <name val="B Nazanin"/>
      <charset val="178"/>
    </font>
    <font>
      <b/>
      <sz val="36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8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7" fontId="6" fillId="3" borderId="4" xfId="0" applyNumberFormat="1" applyFont="1" applyFill="1" applyBorder="1" applyAlignment="1" applyProtection="1">
      <alignment vertical="top"/>
    </xf>
    <xf numFmtId="167" fontId="6" fillId="3" borderId="4" xfId="0" applyNumberFormat="1" applyFont="1" applyFill="1" applyBorder="1" applyAlignment="1" applyProtection="1">
      <alignment horizontal="left" vertical="top"/>
    </xf>
    <xf numFmtId="2" fontId="6" fillId="3" borderId="4" xfId="0" applyNumberFormat="1" applyFont="1" applyFill="1" applyBorder="1" applyAlignment="1" applyProtection="1">
      <alignment horizontal="center" vertical="top"/>
    </xf>
    <xf numFmtId="167" fontId="6" fillId="3" borderId="4" xfId="0" applyNumberFormat="1" applyFont="1" applyFill="1" applyBorder="1" applyAlignment="1" applyProtection="1">
      <alignment horizontal="center" vertical="top"/>
    </xf>
    <xf numFmtId="0" fontId="16" fillId="6" borderId="1" xfId="0" applyFont="1" applyFill="1" applyBorder="1" applyAlignment="1" applyProtection="1">
      <alignment horizontal="center" vertical="center"/>
    </xf>
    <xf numFmtId="2" fontId="20" fillId="3" borderId="1" xfId="0" applyNumberFormat="1" applyFont="1" applyFill="1" applyBorder="1" applyAlignment="1" applyProtection="1">
      <alignment horizontal="center" vertical="center"/>
    </xf>
    <xf numFmtId="2" fontId="5" fillId="6" borderId="1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168" fontId="2" fillId="0" borderId="0" xfId="0" applyNumberFormat="1" applyFont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23" fillId="4" borderId="12" xfId="0" applyFont="1" applyFill="1" applyBorder="1" applyAlignment="1" applyProtection="1">
      <alignment horizontal="center" vertical="center"/>
    </xf>
    <xf numFmtId="0" fontId="24" fillId="4" borderId="12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</xf>
    <xf numFmtId="0" fontId="27" fillId="3" borderId="12" xfId="0" applyFont="1" applyFill="1" applyBorder="1" applyAlignment="1" applyProtection="1">
      <alignment horizontal="center" vertical="center"/>
    </xf>
    <xf numFmtId="167" fontId="27" fillId="3" borderId="12" xfId="0" applyNumberFormat="1" applyFont="1" applyFill="1" applyBorder="1" applyAlignment="1" applyProtection="1">
      <alignment horizontal="center" vertical="center"/>
    </xf>
    <xf numFmtId="2" fontId="27" fillId="3" borderId="12" xfId="0" applyNumberFormat="1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/>
      <protection locked="0"/>
    </xf>
    <xf numFmtId="0" fontId="29" fillId="3" borderId="12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9" borderId="7" xfId="0" applyNumberFormat="1" applyFont="1" applyFill="1" applyBorder="1" applyAlignment="1" applyProtection="1">
      <alignment horizontal="center" vertical="center"/>
      <protection locked="0"/>
    </xf>
    <xf numFmtId="0" fontId="6" fillId="9" borderId="7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28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0" fillId="3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2" fontId="27" fillId="3" borderId="3" xfId="0" applyNumberFormat="1" applyFont="1" applyFill="1" applyBorder="1" applyAlignment="1" applyProtection="1">
      <alignment horizontal="center" vertical="center"/>
      <protection locked="0"/>
    </xf>
    <xf numFmtId="2" fontId="27" fillId="3" borderId="4" xfId="0" applyNumberFormat="1" applyFont="1" applyFill="1" applyBorder="1" applyAlignment="1" applyProtection="1">
      <alignment horizontal="center" vertical="center"/>
      <protection locked="0"/>
    </xf>
    <xf numFmtId="2" fontId="27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1" fontId="6" fillId="3" borderId="4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right" vertical="center"/>
      <protection locked="0"/>
    </xf>
    <xf numFmtId="0" fontId="31" fillId="3" borderId="4" xfId="0" applyFont="1" applyFill="1" applyBorder="1" applyAlignment="1" applyProtection="1">
      <alignment horizontal="left" vertical="center"/>
      <protection locked="0"/>
    </xf>
    <xf numFmtId="167" fontId="6" fillId="3" borderId="4" xfId="0" applyNumberFormat="1" applyFont="1" applyFill="1" applyBorder="1" applyAlignment="1" applyProtection="1">
      <alignment horizontal="left" vertical="center"/>
      <protection locked="0"/>
    </xf>
    <xf numFmtId="0" fontId="6" fillId="9" borderId="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167" fontId="6" fillId="3" borderId="3" xfId="0" applyNumberFormat="1" applyFont="1" applyFill="1" applyBorder="1" applyAlignment="1" applyProtection="1">
      <alignment horizontal="center" vertical="top"/>
    </xf>
    <xf numFmtId="167" fontId="6" fillId="3" borderId="4" xfId="0" applyNumberFormat="1" applyFont="1" applyFill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166" fontId="21" fillId="0" borderId="0" xfId="0" applyNumberFormat="1" applyFont="1" applyAlignment="1" applyProtection="1">
      <alignment horizontal="center" vertical="center"/>
    </xf>
    <xf numFmtId="165" fontId="21" fillId="0" borderId="0" xfId="0" applyNumberFormat="1" applyFont="1" applyAlignment="1" applyProtection="1">
      <alignment horizontal="center" vertical="center"/>
    </xf>
    <xf numFmtId="168" fontId="21" fillId="0" borderId="0" xfId="0" applyNumberFormat="1" applyFont="1" applyAlignment="1" applyProtection="1">
      <alignment horizontal="center" vertical="center"/>
    </xf>
    <xf numFmtId="2" fontId="16" fillId="6" borderId="4" xfId="0" applyNumberFormat="1" applyFont="1" applyFill="1" applyBorder="1" applyAlignment="1" applyProtection="1">
      <alignment horizontal="center" vertical="center"/>
    </xf>
    <xf numFmtId="2" fontId="16" fillId="6" borderId="5" xfId="0" applyNumberFormat="1" applyFont="1" applyFill="1" applyBorder="1" applyAlignment="1" applyProtection="1">
      <alignment horizontal="center" vertical="center"/>
    </xf>
    <xf numFmtId="2" fontId="6" fillId="6" borderId="3" xfId="0" applyNumberFormat="1" applyFont="1" applyFill="1" applyBorder="1" applyAlignment="1" applyProtection="1">
      <alignment horizontal="left" vertical="center"/>
    </xf>
    <xf numFmtId="2" fontId="6" fillId="6" borderId="4" xfId="0" applyNumberFormat="1" applyFont="1" applyFill="1" applyBorder="1" applyAlignment="1" applyProtection="1">
      <alignment horizontal="left" vertical="center"/>
    </xf>
    <xf numFmtId="0" fontId="16" fillId="6" borderId="1" xfId="0" applyFont="1" applyFill="1" applyBorder="1" applyAlignment="1" applyProtection="1">
      <alignment horizontal="center" vertical="center"/>
    </xf>
    <xf numFmtId="2" fontId="6" fillId="6" borderId="1" xfId="0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17" fillId="7" borderId="6" xfId="0" applyFont="1" applyFill="1" applyBorder="1" applyAlignment="1" applyProtection="1">
      <alignment horizontal="center" vertical="center"/>
    </xf>
    <xf numFmtId="0" fontId="17" fillId="7" borderId="7" xfId="0" applyFont="1" applyFill="1" applyBorder="1" applyAlignment="1" applyProtection="1">
      <alignment horizontal="center" vertical="center"/>
    </xf>
    <xf numFmtId="0" fontId="17" fillId="7" borderId="8" xfId="0" applyFont="1" applyFill="1" applyBorder="1" applyAlignment="1" applyProtection="1">
      <alignment horizontal="center" vertical="center"/>
    </xf>
    <xf numFmtId="0" fontId="17" fillId="7" borderId="9" xfId="0" applyFont="1" applyFill="1" applyBorder="1" applyAlignment="1" applyProtection="1">
      <alignment horizontal="center" vertical="center"/>
    </xf>
    <xf numFmtId="0" fontId="17" fillId="7" borderId="10" xfId="0" applyFont="1" applyFill="1" applyBorder="1" applyAlignment="1" applyProtection="1">
      <alignment horizontal="center" vertical="center"/>
    </xf>
    <xf numFmtId="0" fontId="17" fillId="7" borderId="11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167" fontId="5" fillId="3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" fillId="2" borderId="1" xfId="1" applyBorder="1" applyAlignment="1" applyProtection="1">
      <alignment horizontal="center" vertical="top"/>
    </xf>
    <xf numFmtId="167" fontId="9" fillId="8" borderId="1" xfId="1" applyNumberFormat="1" applyFont="1" applyFill="1" applyBorder="1" applyAlignment="1" applyProtection="1">
      <alignment horizontal="center" vertical="center"/>
    </xf>
    <xf numFmtId="165" fontId="2" fillId="8" borderId="3" xfId="0" applyNumberFormat="1" applyFont="1" applyFill="1" applyBorder="1" applyAlignment="1" applyProtection="1">
      <alignment horizontal="center" vertical="center"/>
    </xf>
    <xf numFmtId="165" fontId="2" fillId="8" borderId="4" xfId="0" applyNumberFormat="1" applyFont="1" applyFill="1" applyBorder="1" applyAlignment="1" applyProtection="1">
      <alignment horizontal="center" vertical="center"/>
    </xf>
    <xf numFmtId="165" fontId="2" fillId="8" borderId="5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 applyProtection="1">
      <alignment horizontal="center" vertical="center"/>
    </xf>
    <xf numFmtId="2" fontId="2" fillId="3" borderId="4" xfId="0" applyNumberFormat="1" applyFont="1" applyFill="1" applyBorder="1" applyAlignment="1" applyProtection="1">
      <alignment horizontal="center" vertical="center"/>
    </xf>
    <xf numFmtId="2" fontId="2" fillId="3" borderId="5" xfId="0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center" vertical="top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435187</xdr:colOff>
      <xdr:row>5</xdr:row>
      <xdr:rowOff>164466</xdr:rowOff>
    </xdr:from>
    <xdr:ext cx="86106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0263444886" y="1400599"/>
              <a:ext cx="8610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1">
                  <a:ea typeface="Cambria Math" panose="02040503050406030204" pitchFamily="18" charset="0"/>
                </a:rPr>
                <a:t>V</a:t>
              </a:r>
              <a14:m>
                <m:oMath xmlns:m="http://schemas.openxmlformats.org/officeDocument/2006/math">
                  <m:r>
                    <a:rPr lang="en-US" sz="2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𝒄</m:t>
                  </m:r>
                  <m:r>
                    <a:rPr lang="en-US" sz="2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endParaRPr lang="en-US" sz="1800" b="1" i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0263444886" y="1400599"/>
              <a:ext cx="8610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1">
                  <a:ea typeface="Cambria Math" panose="02040503050406030204" pitchFamily="18" charset="0"/>
                </a:rPr>
                <a:t>V</a:t>
              </a:r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𝒄=</a:t>
              </a:r>
              <a:endParaRPr lang="en-US" sz="1800" b="1" i="1"/>
            </a:p>
          </xdr:txBody>
        </xdr:sp>
      </mc:Fallback>
    </mc:AlternateContent>
    <xdr:clientData/>
  </xdr:oneCellAnchor>
  <xdr:oneCellAnchor>
    <xdr:from>
      <xdr:col>3</xdr:col>
      <xdr:colOff>1213906</xdr:colOff>
      <xdr:row>2</xdr:row>
      <xdr:rowOff>89959</xdr:rowOff>
    </xdr:from>
    <xdr:ext cx="558165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0261569308" y="843492"/>
              <a:ext cx="55816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𝓷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0261569308" y="843492"/>
              <a:ext cx="55816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𝑽𝒖=∅𝑽𝓷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5</xdr:col>
      <xdr:colOff>942340</xdr:colOff>
      <xdr:row>5</xdr:row>
      <xdr:rowOff>36407</xdr:rowOff>
    </xdr:from>
    <xdr:ext cx="861060" cy="960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0264046866" y="1272540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0264046866" y="1272540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1" i="0">
                  <a:latin typeface="Cambria Math" panose="02040503050406030204" pitchFamily="18" charset="0"/>
                </a:rPr>
                <a:t>𝟏/𝟔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5</xdr:col>
      <xdr:colOff>978746</xdr:colOff>
      <xdr:row>5</xdr:row>
      <xdr:rowOff>153247</xdr:rowOff>
    </xdr:from>
    <xdr:ext cx="30480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10264566720" y="1389380"/>
              <a:ext cx="30480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𝜆</m:t>
                    </m:r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10264566720" y="1389380"/>
              <a:ext cx="30480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5</xdr:col>
      <xdr:colOff>505460</xdr:colOff>
      <xdr:row>5</xdr:row>
      <xdr:rowOff>72814</xdr:rowOff>
    </xdr:from>
    <xdr:ext cx="502920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10264841886" y="1308947"/>
              <a:ext cx="502920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2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𝑓𝑐</m:t>
                        </m:r>
                      </m:e>
                    </m:rad>
                  </m:oMath>
                </m:oMathPara>
              </a14:m>
              <a:endParaRPr lang="en-US" sz="1100" b="0" i="1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0264841886" y="1308947"/>
              <a:ext cx="502920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√𝑓𝑐</a:t>
              </a:r>
              <a:endParaRPr lang="en-US" sz="1100" b="0" i="1"/>
            </a:p>
          </xdr:txBody>
        </xdr:sp>
      </mc:Fallback>
    </mc:AlternateContent>
    <xdr:clientData/>
  </xdr:oneCellAnchor>
  <xdr:oneCellAnchor>
    <xdr:from>
      <xdr:col>4</xdr:col>
      <xdr:colOff>1367368</xdr:colOff>
      <xdr:row>5</xdr:row>
      <xdr:rowOff>121919</xdr:rowOff>
    </xdr:from>
    <xdr:ext cx="548640" cy="5181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0265373592" y="1358052"/>
              <a:ext cx="548640" cy="5181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𝑤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265373592" y="1358052"/>
              <a:ext cx="548640" cy="5181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𝑏_𝑤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1274234</xdr:colOff>
      <xdr:row>5</xdr:row>
      <xdr:rowOff>122766</xdr:rowOff>
    </xdr:from>
    <xdr:ext cx="213360" cy="411480"/>
    <xdr:sp macro="" textlink="">
      <xdr:nvSpPr>
        <xdr:cNvPr id="12" name="TextBox 11"/>
        <xdr:cNvSpPr txBox="1"/>
      </xdr:nvSpPr>
      <xdr:spPr>
        <a:xfrm>
          <a:off x="10265802006" y="1358899"/>
          <a:ext cx="213360" cy="4114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400" i="1"/>
            <a:t>d</a:t>
          </a:r>
        </a:p>
      </xdr:txBody>
    </xdr:sp>
    <xdr:clientData/>
  </xdr:oneCellAnchor>
  <xdr:oneCellAnchor>
    <xdr:from>
      <xdr:col>6</xdr:col>
      <xdr:colOff>435187</xdr:colOff>
      <xdr:row>5</xdr:row>
      <xdr:rowOff>809626</xdr:rowOff>
    </xdr:from>
    <xdr:ext cx="86106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0263444886" y="2045759"/>
              <a:ext cx="8610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1">
                  <a:ea typeface="Cambria Math" panose="02040503050406030204" pitchFamily="18" charset="0"/>
                </a:rPr>
                <a:t>V</a:t>
              </a:r>
              <a14:m>
                <m:oMath xmlns:m="http://schemas.openxmlformats.org/officeDocument/2006/math">
                  <m:r>
                    <a:rPr lang="en-US" sz="2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𝒔</m:t>
                  </m:r>
                  <m:r>
                    <a:rPr lang="en-US" sz="24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endParaRPr lang="en-US" sz="1800" b="1" i="1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263444886" y="2045759"/>
              <a:ext cx="8610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1">
                  <a:ea typeface="Cambria Math" panose="02040503050406030204" pitchFamily="18" charset="0"/>
                </a:rPr>
                <a:t>V</a:t>
              </a:r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𝒔=</a:t>
              </a:r>
              <a:endParaRPr lang="en-US" sz="1800" b="1" i="1"/>
            </a:p>
          </xdr:txBody>
        </xdr:sp>
      </mc:Fallback>
    </mc:AlternateContent>
    <xdr:clientData/>
  </xdr:oneCellAnchor>
  <xdr:oneCellAnchor>
    <xdr:from>
      <xdr:col>5</xdr:col>
      <xdr:colOff>1032086</xdr:colOff>
      <xdr:row>5</xdr:row>
      <xdr:rowOff>770467</xdr:rowOff>
    </xdr:from>
    <xdr:ext cx="548640" cy="579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10264269540" y="2006600"/>
              <a:ext cx="548640" cy="579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10264269540" y="2006600"/>
              <a:ext cx="548640" cy="579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𝑓_𝑦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209973</xdr:colOff>
      <xdr:row>5</xdr:row>
      <xdr:rowOff>87207</xdr:rowOff>
    </xdr:from>
    <xdr:ext cx="2683628" cy="876300"/>
    <xdr:sp macro="" textlink="">
      <xdr:nvSpPr>
        <xdr:cNvPr id="18" name="TextBox 17"/>
        <xdr:cNvSpPr txBox="1"/>
      </xdr:nvSpPr>
      <xdr:spPr>
        <a:xfrm>
          <a:off x="10262956665" y="1323340"/>
          <a:ext cx="2683628" cy="876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endParaRPr lang="en-US" sz="1100"/>
        </a:p>
      </xdr:txBody>
    </xdr:sp>
    <xdr:clientData/>
  </xdr:oneCellAnchor>
  <xdr:oneCellAnchor>
    <xdr:from>
      <xdr:col>5</xdr:col>
      <xdr:colOff>625686</xdr:colOff>
      <xdr:row>5</xdr:row>
      <xdr:rowOff>794173</xdr:rowOff>
    </xdr:from>
    <xdr:ext cx="548640" cy="579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0264675940" y="2030306"/>
              <a:ext cx="548640" cy="579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𝑉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0264675940" y="2030306"/>
              <a:ext cx="548640" cy="579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𝐴_𝑉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349673</xdr:colOff>
      <xdr:row>5</xdr:row>
      <xdr:rowOff>711200</xdr:rowOff>
    </xdr:from>
    <xdr:ext cx="373380" cy="6781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10265127213" y="1947333"/>
              <a:ext cx="373380" cy="6781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𝑑</m:t>
                        </m:r>
                      </m:num>
                      <m:den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𝑠</m:t>
                        </m:r>
                      </m:den>
                    </m:f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0265127213" y="1947333"/>
              <a:ext cx="373380" cy="6781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0" i="0">
                  <a:latin typeface="Cambria Math" panose="02040503050406030204" pitchFamily="18" charset="0"/>
                </a:rPr>
                <a:t>𝑑/𝑠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651933</xdr:colOff>
      <xdr:row>9</xdr:row>
      <xdr:rowOff>372533</xdr:rowOff>
    </xdr:from>
    <xdr:ext cx="95673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0262023332" y="4377266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0262023332" y="4377266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𝑽𝒖≤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47</xdr:col>
      <xdr:colOff>148166</xdr:colOff>
      <xdr:row>5</xdr:row>
      <xdr:rowOff>280247</xdr:rowOff>
    </xdr:from>
    <xdr:ext cx="861060" cy="960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10234665840" y="1516380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0234665840" y="1516380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1" i="0">
                  <a:latin typeface="Cambria Math" panose="02040503050406030204" pitchFamily="18" charset="0"/>
                </a:rPr>
                <a:t>𝟏/𝟔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6</xdr:col>
      <xdr:colOff>1032935</xdr:colOff>
      <xdr:row>9</xdr:row>
      <xdr:rowOff>237066</xdr:rowOff>
    </xdr:from>
    <xdr:ext cx="861060" cy="960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10262847138" y="4241799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10262847138" y="4241799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1" i="0">
                  <a:latin typeface="Cambria Math" panose="02040503050406030204" pitchFamily="18" charset="0"/>
                </a:rPr>
                <a:t>𝟏/𝟐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0</xdr:col>
      <xdr:colOff>245534</xdr:colOff>
      <xdr:row>9</xdr:row>
      <xdr:rowOff>25402</xdr:rowOff>
    </xdr:from>
    <xdr:ext cx="6739464" cy="1142998"/>
    <xdr:sp macro="" textlink="">
      <xdr:nvSpPr>
        <xdr:cNvPr id="25" name="TextBox 24"/>
        <xdr:cNvSpPr txBox="1"/>
      </xdr:nvSpPr>
      <xdr:spPr>
        <a:xfrm>
          <a:off x="10265299935" y="4030135"/>
          <a:ext cx="6739464" cy="1142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fa-IR" sz="2000" b="1">
              <a:cs typeface="B Nazanin" panose="00000400000000000000" pitchFamily="2" charset="-78"/>
            </a:rPr>
            <a:t>مقطع</a:t>
          </a:r>
          <a:r>
            <a:rPr lang="fa-IR" sz="2000" b="1" baseline="0">
              <a:cs typeface="B Nazanin" panose="00000400000000000000" pitchFamily="2" charset="-78"/>
            </a:rPr>
            <a:t> نیاز به خاموت برشی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ندارد</a:t>
          </a:r>
          <a:r>
            <a:rPr lang="fa-IR" sz="2000" b="1" baseline="0">
              <a:cs typeface="B Nazanin" panose="00000400000000000000" pitchFamily="2" charset="-78"/>
            </a:rPr>
            <a:t> و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تیر بتنی </a:t>
          </a:r>
          <a:r>
            <a:rPr lang="fa-IR" sz="2000" b="1" baseline="0">
              <a:cs typeface="B Nazanin" panose="00000400000000000000" pitchFamily="2" charset="-78"/>
            </a:rPr>
            <a:t>به تنهایی قادر به تحمل برش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میباشد</a:t>
          </a:r>
          <a:r>
            <a:rPr lang="fa-IR" sz="2000" b="1" baseline="0">
              <a:cs typeface="B Nazanin" panose="00000400000000000000" pitchFamily="2" charset="-78"/>
            </a:rPr>
            <a:t> اما از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خاموت حداقل </a:t>
          </a:r>
          <a:r>
            <a:rPr lang="fa-IR" sz="2000" b="1" baseline="0">
              <a:cs typeface="B Nazanin" panose="00000400000000000000" pitchFamily="2" charset="-78"/>
            </a:rPr>
            <a:t>استفاده میشود</a:t>
          </a:r>
          <a:endParaRPr lang="en-US" sz="2000" b="1">
            <a:cs typeface="B Nazanin" panose="00000400000000000000" pitchFamily="2" charset="-78"/>
          </a:endParaRPr>
        </a:p>
      </xdr:txBody>
    </xdr:sp>
    <xdr:clientData/>
  </xdr:oneCellAnchor>
  <xdr:oneCellAnchor>
    <xdr:from>
      <xdr:col>6</xdr:col>
      <xdr:colOff>795866</xdr:colOff>
      <xdr:row>10</xdr:row>
      <xdr:rowOff>194734</xdr:rowOff>
    </xdr:from>
    <xdr:ext cx="95673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>
              <a:off x="10262988532" y="5215467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10262988532" y="5215467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𝑽𝒖≤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7</xdr:col>
      <xdr:colOff>795869</xdr:colOff>
      <xdr:row>10</xdr:row>
      <xdr:rowOff>50799</xdr:rowOff>
    </xdr:from>
    <xdr:ext cx="861060" cy="9601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/>
            <xdr:cNvSpPr txBox="1"/>
          </xdr:nvSpPr>
          <xdr:spPr>
            <a:xfrm>
              <a:off x="10261975071" y="5071532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000" b="1" i="0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10261975071" y="5071532"/>
              <a:ext cx="861060" cy="9601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1" i="0">
                  <a:latin typeface="Cambria Math" panose="02040503050406030204" pitchFamily="18" charset="0"/>
                </a:rPr>
                <a:t>𝟏/𝟐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0</xdr:col>
      <xdr:colOff>228601</xdr:colOff>
      <xdr:row>10</xdr:row>
      <xdr:rowOff>254001</xdr:rowOff>
    </xdr:from>
    <xdr:ext cx="6205761" cy="431799"/>
    <xdr:sp macro="" textlink="">
      <xdr:nvSpPr>
        <xdr:cNvPr id="29" name="TextBox 28"/>
        <xdr:cNvSpPr txBox="1"/>
      </xdr:nvSpPr>
      <xdr:spPr>
        <a:xfrm>
          <a:off x="10265850571" y="5274734"/>
          <a:ext cx="6205761" cy="431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fa-IR" sz="2000" b="1">
              <a:cs typeface="B Nazanin" panose="00000400000000000000" pitchFamily="2" charset="-78"/>
            </a:rPr>
            <a:t>درمقطع</a:t>
          </a:r>
          <a:r>
            <a:rPr lang="fa-IR" sz="2000" b="1" baseline="0">
              <a:cs typeface="B Nazanin" panose="00000400000000000000" pitchFamily="2" charset="-78"/>
            </a:rPr>
            <a:t>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ازخاموت برشی حداقل </a:t>
          </a:r>
          <a:r>
            <a:rPr lang="fa-IR" sz="2000" b="1" baseline="0">
              <a:cs typeface="B Nazanin" panose="00000400000000000000" pitchFamily="2" charset="-78"/>
            </a:rPr>
            <a:t>استفاده میشود</a:t>
          </a:r>
          <a:endParaRPr lang="en-US" sz="2000" b="1">
            <a:cs typeface="B Nazanin" panose="00000400000000000000" pitchFamily="2" charset="-78"/>
          </a:endParaRPr>
        </a:p>
      </xdr:txBody>
    </xdr:sp>
    <xdr:clientData/>
  </xdr:oneCellAnchor>
  <xdr:oneCellAnchor>
    <xdr:from>
      <xdr:col>7</xdr:col>
      <xdr:colOff>533400</xdr:colOff>
      <xdr:row>10</xdr:row>
      <xdr:rowOff>194734</xdr:rowOff>
    </xdr:from>
    <xdr:ext cx="338666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10262759934" y="5215467"/>
              <a:ext cx="33866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0262759934" y="5215467"/>
              <a:ext cx="33866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6</xdr:col>
      <xdr:colOff>169334</xdr:colOff>
      <xdr:row>10</xdr:row>
      <xdr:rowOff>194734</xdr:rowOff>
    </xdr:from>
    <xdr:ext cx="861060" cy="389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/>
            <xdr:cNvSpPr txBox="1"/>
          </xdr:nvSpPr>
          <xdr:spPr>
            <a:xfrm>
              <a:off x="10263710739" y="5215467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10263710739" y="5215467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6</xdr:col>
      <xdr:colOff>1100665</xdr:colOff>
      <xdr:row>11</xdr:row>
      <xdr:rowOff>169333</xdr:rowOff>
    </xdr:from>
    <xdr:ext cx="95673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/>
            <xdr:cNvSpPr txBox="1"/>
          </xdr:nvSpPr>
          <xdr:spPr>
            <a:xfrm>
              <a:off x="10262683733" y="5909733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10262683733" y="5909733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𝑽𝒖≤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7</xdr:col>
      <xdr:colOff>1016002</xdr:colOff>
      <xdr:row>11</xdr:row>
      <xdr:rowOff>160866</xdr:rowOff>
    </xdr:from>
    <xdr:ext cx="861060" cy="4487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/>
            <xdr:cNvSpPr txBox="1"/>
          </xdr:nvSpPr>
          <xdr:spPr>
            <a:xfrm>
              <a:off x="10261754938" y="5901266"/>
              <a:ext cx="861060" cy="448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10261754938" y="5901266"/>
              <a:ext cx="861060" cy="448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7</xdr:col>
      <xdr:colOff>863600</xdr:colOff>
      <xdr:row>11</xdr:row>
      <xdr:rowOff>152399</xdr:rowOff>
    </xdr:from>
    <xdr:ext cx="338666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/>
            <xdr:cNvSpPr txBox="1"/>
          </xdr:nvSpPr>
          <xdr:spPr>
            <a:xfrm>
              <a:off x="10262429734" y="5892799"/>
              <a:ext cx="33866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10262429734" y="5892799"/>
              <a:ext cx="33866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&lt;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6</xdr:col>
      <xdr:colOff>304800</xdr:colOff>
      <xdr:row>11</xdr:row>
      <xdr:rowOff>177799</xdr:rowOff>
    </xdr:from>
    <xdr:ext cx="861060" cy="389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10263575273" y="5918199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0263575273" y="5918199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𝜙𝑉_𝑚𝑎𝑥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0</xdr:col>
      <xdr:colOff>101599</xdr:colOff>
      <xdr:row>11</xdr:row>
      <xdr:rowOff>254001</xdr:rowOff>
    </xdr:from>
    <xdr:ext cx="7078133" cy="533400"/>
    <xdr:sp macro="" textlink="">
      <xdr:nvSpPr>
        <xdr:cNvPr id="39" name="TextBox 38"/>
        <xdr:cNvSpPr txBox="1"/>
      </xdr:nvSpPr>
      <xdr:spPr>
        <a:xfrm>
          <a:off x="10265105201" y="5994401"/>
          <a:ext cx="7078133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تیر بتنی </a:t>
          </a:r>
          <a:r>
            <a:rPr lang="fa-IR" sz="2000" b="1" baseline="0">
              <a:cs typeface="B Nazanin" panose="00000400000000000000" pitchFamily="2" charset="-78"/>
            </a:rPr>
            <a:t>به تنهایی قادر به تحمل برش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نیست</a:t>
          </a:r>
          <a:r>
            <a:rPr lang="fa-IR" sz="2000" b="1" baseline="0">
              <a:cs typeface="B Nazanin" panose="00000400000000000000" pitchFamily="2" charset="-78"/>
            </a:rPr>
            <a:t> و باید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حتما از خاموت </a:t>
          </a:r>
          <a:r>
            <a:rPr lang="fa-IR" sz="2000" b="1" baseline="0">
              <a:cs typeface="B Nazanin" panose="00000400000000000000" pitchFamily="2" charset="-78"/>
            </a:rPr>
            <a:t>استفاده شود</a:t>
          </a:r>
          <a:endParaRPr lang="en-US" sz="2000" b="1">
            <a:cs typeface="B Nazanin" panose="00000400000000000000" pitchFamily="2" charset="-78"/>
          </a:endParaRPr>
        </a:p>
      </xdr:txBody>
    </xdr:sp>
    <xdr:clientData/>
  </xdr:oneCellAnchor>
  <xdr:oneCellAnchor>
    <xdr:from>
      <xdr:col>7</xdr:col>
      <xdr:colOff>778932</xdr:colOff>
      <xdr:row>12</xdr:row>
      <xdr:rowOff>287867</xdr:rowOff>
    </xdr:from>
    <xdr:ext cx="95673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/>
            <xdr:cNvSpPr txBox="1"/>
          </xdr:nvSpPr>
          <xdr:spPr>
            <a:xfrm>
              <a:off x="10261896333" y="6968067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𝑽𝒖</m:t>
                    </m:r>
                    <m:r>
                      <a:rPr lang="fa-IR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&gt;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10261896333" y="6968067"/>
              <a:ext cx="95673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𝑽𝒖</a:t>
              </a:r>
              <a:r>
                <a:rPr lang="fa-IR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&gt;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6</xdr:col>
      <xdr:colOff>1058332</xdr:colOff>
      <xdr:row>12</xdr:row>
      <xdr:rowOff>262467</xdr:rowOff>
    </xdr:from>
    <xdr:ext cx="861060" cy="389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/>
            <xdr:cNvSpPr txBox="1"/>
          </xdr:nvSpPr>
          <xdr:spPr>
            <a:xfrm>
              <a:off x="10262821741" y="9271000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lang="en-US" sz="1200" b="0" i="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10262821741" y="9271000"/>
              <a:ext cx="861060" cy="389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𝜙𝑉_𝑚𝑎𝑥</a:t>
              </a:r>
              <a:endParaRPr lang="en-US" sz="1200" b="0" i="0"/>
            </a:p>
          </xdr:txBody>
        </xdr:sp>
      </mc:Fallback>
    </mc:AlternateContent>
    <xdr:clientData/>
  </xdr:oneCellAnchor>
  <xdr:oneCellAnchor>
    <xdr:from>
      <xdr:col>0</xdr:col>
      <xdr:colOff>177799</xdr:colOff>
      <xdr:row>12</xdr:row>
      <xdr:rowOff>152400</xdr:rowOff>
    </xdr:from>
    <xdr:ext cx="6739464" cy="575733"/>
    <xdr:sp macro="" textlink="">
      <xdr:nvSpPr>
        <xdr:cNvPr id="45" name="TextBox 44"/>
        <xdr:cNvSpPr txBox="1"/>
      </xdr:nvSpPr>
      <xdr:spPr>
        <a:xfrm>
          <a:off x="10265367670" y="6832600"/>
          <a:ext cx="6739464" cy="5757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fa-IR" sz="2000" b="1" baseline="0">
              <a:solidFill>
                <a:sysClr val="windowText" lastClr="000000"/>
              </a:solidFill>
              <a:cs typeface="B Nazanin" panose="00000400000000000000" pitchFamily="2" charset="-78"/>
            </a:rPr>
            <a:t>باید ابعاد تیر بتنی(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یا</a:t>
          </a:r>
          <a:r>
            <a:rPr lang="fa-IR" sz="2000" b="1" baseline="0">
              <a:solidFill>
                <a:sysClr val="windowText" lastClr="000000"/>
              </a:solidFill>
              <a:cs typeface="B Nazanin" panose="00000400000000000000" pitchFamily="2" charset="-78"/>
            </a:rPr>
            <a:t> </a:t>
          </a:r>
          <a:r>
            <a:rPr lang="fa-IR" sz="2000" b="1" baseline="0">
              <a:solidFill>
                <a:srgbClr val="FF0000"/>
              </a:solidFill>
              <a:cs typeface="B Nazanin" panose="00000400000000000000" pitchFamily="2" charset="-78"/>
            </a:rPr>
            <a:t>عرض یا ارتفاع فرقی نمی کند</a:t>
          </a:r>
          <a:r>
            <a:rPr lang="fa-IR" sz="2000" b="1" baseline="0">
              <a:solidFill>
                <a:sysClr val="windowText" lastClr="000000"/>
              </a:solidFill>
              <a:cs typeface="B Nazanin" panose="00000400000000000000" pitchFamily="2" charset="-78"/>
            </a:rPr>
            <a:t>) افزایش پیدا کند </a:t>
          </a:r>
          <a:endParaRPr lang="en-US" sz="2000" b="1">
            <a:solidFill>
              <a:sysClr val="windowText" lastClr="000000"/>
            </a:solidFill>
            <a:cs typeface="B Nazanin" panose="00000400000000000000" pitchFamily="2" charset="-78"/>
          </a:endParaRPr>
        </a:p>
      </xdr:txBody>
    </xdr:sp>
    <xdr:clientData/>
  </xdr:oneCellAnchor>
  <xdr:oneCellAnchor>
    <xdr:from>
      <xdr:col>0</xdr:col>
      <xdr:colOff>220133</xdr:colOff>
      <xdr:row>13</xdr:row>
      <xdr:rowOff>194734</xdr:rowOff>
    </xdr:from>
    <xdr:ext cx="6739464" cy="618066"/>
    <xdr:sp macro="" textlink="">
      <xdr:nvSpPr>
        <xdr:cNvPr id="47" name="TextBox 46"/>
        <xdr:cNvSpPr txBox="1"/>
      </xdr:nvSpPr>
      <xdr:spPr>
        <a:xfrm>
          <a:off x="10265325336" y="9093201"/>
          <a:ext cx="6739464" cy="618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fa-IR" sz="2800" b="1" baseline="0">
              <a:solidFill>
                <a:srgbClr val="FF0000"/>
              </a:solidFill>
              <a:cs typeface="B Nazanin" panose="00000400000000000000" pitchFamily="2" charset="-78"/>
            </a:rPr>
            <a:t>نکته</a:t>
          </a:r>
          <a:r>
            <a:rPr lang="fa-IR" sz="2800" b="1" baseline="0">
              <a:solidFill>
                <a:sysClr val="windowText" lastClr="000000"/>
              </a:solidFill>
              <a:cs typeface="B Nazanin" panose="00000400000000000000" pitchFamily="2" charset="-78"/>
            </a:rPr>
            <a:t>:در حالت 3 باید ضابطه روبرو برقرار باشد.</a:t>
          </a:r>
          <a:endParaRPr lang="en-US" sz="2800" b="1">
            <a:solidFill>
              <a:sysClr val="windowText" lastClr="000000"/>
            </a:solidFill>
            <a:cs typeface="B Nazanin" panose="00000400000000000000" pitchFamily="2" charset="-78"/>
          </a:endParaRPr>
        </a:p>
      </xdr:txBody>
    </xdr:sp>
    <xdr:clientData/>
  </xdr:oneCellAnchor>
  <xdr:oneCellAnchor>
    <xdr:from>
      <xdr:col>11</xdr:col>
      <xdr:colOff>93131</xdr:colOff>
      <xdr:row>13</xdr:row>
      <xdr:rowOff>46566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/>
            <xdr:cNvSpPr txBox="1"/>
          </xdr:nvSpPr>
          <xdr:spPr>
            <a:xfrm>
              <a:off x="10257578335" y="89450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10257578335" y="89450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𝑚𝑖𝑛)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381000</xdr:colOff>
      <xdr:row>13</xdr:row>
      <xdr:rowOff>25399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/>
            <xdr:cNvSpPr txBox="1"/>
          </xdr:nvSpPr>
          <xdr:spPr>
            <a:xfrm>
              <a:off x="10259508733" y="892386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d>
                      <m:d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𝒄𝒂𝒍𝒄</m:t>
                        </m:r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10259508733" y="892386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𝑨_𝒗/𝑺 (𝒄𝒂𝒍𝒄)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7</xdr:col>
      <xdr:colOff>609601</xdr:colOff>
      <xdr:row>13</xdr:row>
      <xdr:rowOff>16933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/>
            <xdr:cNvSpPr txBox="1"/>
          </xdr:nvSpPr>
          <xdr:spPr>
            <a:xfrm>
              <a:off x="10261498399" y="8915400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10261498399" y="8915400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𝑚𝑎𝑥)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855133</xdr:colOff>
      <xdr:row>13</xdr:row>
      <xdr:rowOff>118534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/>
            <xdr:cNvSpPr txBox="1"/>
          </xdr:nvSpPr>
          <xdr:spPr>
            <a:xfrm>
              <a:off x="10259110800" y="9017001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600" b="1" i="1">
                        <a:latin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10259110800" y="9017001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3600" b="1" i="0">
                  <a:latin typeface="Cambria Math" panose="02040503050406030204" pitchFamily="18" charset="0"/>
                </a:rPr>
                <a:t>&lt;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9</xdr:col>
      <xdr:colOff>25400</xdr:colOff>
      <xdr:row>13</xdr:row>
      <xdr:rowOff>127000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/>
            <xdr:cNvSpPr txBox="1"/>
          </xdr:nvSpPr>
          <xdr:spPr>
            <a:xfrm>
              <a:off x="10261049666" y="902546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600" b="1" i="1">
                        <a:latin typeface="Cambria Math" panose="02040503050406030204" pitchFamily="18" charset="0"/>
                      </a:rPr>
                      <m:t>&lt;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10261049666" y="902546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3600" b="1" i="0">
                  <a:latin typeface="Cambria Math" panose="02040503050406030204" pitchFamily="18" charset="0"/>
                </a:rPr>
                <a:t>&lt;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11</xdr:col>
      <xdr:colOff>338664</xdr:colOff>
      <xdr:row>14</xdr:row>
      <xdr:rowOff>579966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/>
            <xdr:cNvSpPr txBox="1"/>
          </xdr:nvSpPr>
          <xdr:spPr>
            <a:xfrm>
              <a:off x="10257332802" y="91228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7" name="TextBox 56"/>
            <xdr:cNvSpPr txBox="1"/>
          </xdr:nvSpPr>
          <xdr:spPr>
            <a:xfrm>
              <a:off x="10257332802" y="91228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𝑚𝑖𝑛)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118533</xdr:colOff>
      <xdr:row>14</xdr:row>
      <xdr:rowOff>728134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/>
            <xdr:cNvSpPr txBox="1"/>
          </xdr:nvSpPr>
          <xdr:spPr>
            <a:xfrm>
              <a:off x="10258738266" y="9271001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62" name="TextBox 61"/>
            <xdr:cNvSpPr txBox="1"/>
          </xdr:nvSpPr>
          <xdr:spPr>
            <a:xfrm>
              <a:off x="10258738266" y="9271001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</a:rPr>
                <a:t>=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6</xdr:col>
      <xdr:colOff>1092200</xdr:colOff>
      <xdr:row>14</xdr:row>
      <xdr:rowOff>431799</xdr:rowOff>
    </xdr:from>
    <xdr:ext cx="4665133" cy="1117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/>
            <xdr:cNvSpPr txBox="1"/>
          </xdr:nvSpPr>
          <xdr:spPr>
            <a:xfrm>
              <a:off x="10258983800" y="8974666"/>
              <a:ext cx="4665133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latin typeface="Cambria Math" panose="02040503050406030204" pitchFamily="18" charset="0"/>
                      </a:rPr>
                      <m:t>𝑚𝑎𝑥</m:t>
                    </m:r>
                    <m:d>
                      <m:dPr>
                        <m:begChr m:val="{"/>
                        <m:endChr m:val="}"/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062</m:t>
                        </m:r>
                        <m:rad>
                          <m:radPr>
                            <m:degHide m:val="on"/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sub>
                            </m:sSub>
                          </m:e>
                        </m:rad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35</m:t>
                        </m:r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65" name="TextBox 64"/>
            <xdr:cNvSpPr txBox="1"/>
          </xdr:nvSpPr>
          <xdr:spPr>
            <a:xfrm>
              <a:off x="10258983800" y="8974666"/>
              <a:ext cx="4665133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i="0">
                  <a:latin typeface="Cambria Math" panose="02040503050406030204" pitchFamily="18" charset="0"/>
                </a:rPr>
                <a:t>𝑚𝑎𝑥{</a:t>
              </a:r>
              <a:r>
                <a:rPr lang="en-US" sz="2800" b="0" i="0">
                  <a:latin typeface="Cambria Math" panose="02040503050406030204" pitchFamily="18" charset="0"/>
                </a:rPr>
                <a:t>0.062√(𝑓_𝑐 )  𝑏_𝑤/𝑓_𝑦 ,0.35 𝑏_𝑤/𝑓_𝑦 }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4</xdr:col>
      <xdr:colOff>533401</xdr:colOff>
      <xdr:row>14</xdr:row>
      <xdr:rowOff>499534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Box 65"/>
            <xdr:cNvSpPr txBox="1"/>
          </xdr:nvSpPr>
          <xdr:spPr>
            <a:xfrm>
              <a:off x="10264901999" y="9042401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6" name="TextBox 65"/>
            <xdr:cNvSpPr txBox="1"/>
          </xdr:nvSpPr>
          <xdr:spPr>
            <a:xfrm>
              <a:off x="10264901999" y="9042401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𝑚𝑎𝑥)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457200</xdr:colOff>
      <xdr:row>14</xdr:row>
      <xdr:rowOff>381000</xdr:rowOff>
    </xdr:from>
    <xdr:ext cx="3183466" cy="1117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Box 66"/>
            <xdr:cNvSpPr txBox="1"/>
          </xdr:nvSpPr>
          <xdr:spPr>
            <a:xfrm>
              <a:off x="10266129667" y="8923867"/>
              <a:ext cx="3183466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{"/>
                        <m:endChr m:val="}"/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66</m:t>
                        </m:r>
                        <m:rad>
                          <m:radPr>
                            <m:degHide m:val="on"/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sub>
                            </m:sSub>
                          </m:e>
                        </m:rad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67" name="TextBox 66"/>
            <xdr:cNvSpPr txBox="1"/>
          </xdr:nvSpPr>
          <xdr:spPr>
            <a:xfrm>
              <a:off x="10266129667" y="8923867"/>
              <a:ext cx="3183466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i="0">
                  <a:latin typeface="Cambria Math" panose="02040503050406030204" pitchFamily="18" charset="0"/>
                </a:rPr>
                <a:t>{</a:t>
              </a:r>
              <a:r>
                <a:rPr lang="en-US" sz="2800" b="0" i="0">
                  <a:latin typeface="Cambria Math" panose="02040503050406030204" pitchFamily="18" charset="0"/>
                </a:rPr>
                <a:t>0.66√(𝑓_𝑐 )  𝑏_𝑤/𝑓_𝑦 }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4</xdr:col>
      <xdr:colOff>304800</xdr:colOff>
      <xdr:row>14</xdr:row>
      <xdr:rowOff>660400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Box 67"/>
            <xdr:cNvSpPr txBox="1"/>
          </xdr:nvSpPr>
          <xdr:spPr>
            <a:xfrm>
              <a:off x="10266315933" y="920326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68" name="TextBox 67"/>
            <xdr:cNvSpPr txBox="1"/>
          </xdr:nvSpPr>
          <xdr:spPr>
            <a:xfrm>
              <a:off x="10266315933" y="9203267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</a:rPr>
                <a:t>=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7</xdr:col>
      <xdr:colOff>567267</xdr:colOff>
      <xdr:row>11</xdr:row>
      <xdr:rowOff>922867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/>
            <xdr:cNvSpPr txBox="1"/>
          </xdr:nvSpPr>
          <xdr:spPr>
            <a:xfrm>
              <a:off x="10261540733" y="6663267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d>
                      <m:d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𝒄𝒂𝒍𝒄</m:t>
                        </m:r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9" name="TextBox 68"/>
            <xdr:cNvSpPr txBox="1"/>
          </xdr:nvSpPr>
          <xdr:spPr>
            <a:xfrm>
              <a:off x="10261540733" y="6663267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𝑨_𝒗/𝑺 (𝒄𝒂𝒍𝒄)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7</xdr:col>
      <xdr:colOff>347134</xdr:colOff>
      <xdr:row>11</xdr:row>
      <xdr:rowOff>1075266</xdr:rowOff>
    </xdr:from>
    <xdr:to>
      <xdr:col>7</xdr:col>
      <xdr:colOff>682443</xdr:colOff>
      <xdr:row>11</xdr:row>
      <xdr:rowOff>1556892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2949557" y="6815666"/>
          <a:ext cx="335309" cy="481626"/>
        </a:xfrm>
        <a:prstGeom prst="rect">
          <a:avLst/>
        </a:prstGeom>
      </xdr:spPr>
    </xdr:pic>
    <xdr:clientData/>
  </xdr:twoCellAnchor>
  <xdr:oneCellAnchor>
    <xdr:from>
      <xdr:col>6</xdr:col>
      <xdr:colOff>211667</xdr:colOff>
      <xdr:row>11</xdr:row>
      <xdr:rowOff>901700</xdr:rowOff>
    </xdr:from>
    <xdr:ext cx="1124068" cy="9440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TextBox 73"/>
            <xdr:cNvSpPr txBox="1"/>
          </xdr:nvSpPr>
          <xdr:spPr>
            <a:xfrm>
              <a:off x="10263405398" y="6642100"/>
              <a:ext cx="1124068" cy="944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𝑢</m:t>
                            </m:r>
                          </m:sub>
                        </m:s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  <m:sSub>
                          <m:sSubPr>
                            <m:ctrlP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num>
                      <m:den>
                        <m:r>
                          <a:rPr lang="en-US" sz="24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𝑓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𝑦</m:t>
                            </m:r>
                          </m:sub>
                        </m:sSub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</m:t>
                        </m:r>
                      </m:den>
                    </m:f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74" name="TextBox 73"/>
            <xdr:cNvSpPr txBox="1"/>
          </xdr:nvSpPr>
          <xdr:spPr>
            <a:xfrm>
              <a:off x="10263405398" y="6642100"/>
              <a:ext cx="1124068" cy="9440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𝑉_𝑢−</a:t>
              </a:r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𝜙𝑉_𝑐)/(</a:t>
              </a:r>
              <a:r>
                <a:rPr lang="en-US" sz="2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</a:t>
              </a:r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𝑓_𝑦 𝑑)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7</xdr:col>
      <xdr:colOff>702734</xdr:colOff>
      <xdr:row>10</xdr:row>
      <xdr:rowOff>812800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Box 74"/>
            <xdr:cNvSpPr txBox="1"/>
          </xdr:nvSpPr>
          <xdr:spPr>
            <a:xfrm>
              <a:off x="10261405266" y="58335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5" name="TextBox 74"/>
            <xdr:cNvSpPr txBox="1"/>
          </xdr:nvSpPr>
          <xdr:spPr>
            <a:xfrm>
              <a:off x="10261405266" y="583353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𝑚𝑖𝑛)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541867</xdr:colOff>
      <xdr:row>10</xdr:row>
      <xdr:rowOff>956733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TextBox 75"/>
            <xdr:cNvSpPr txBox="1"/>
          </xdr:nvSpPr>
          <xdr:spPr>
            <a:xfrm>
              <a:off x="10262751466" y="5977466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76" name="TextBox 75"/>
            <xdr:cNvSpPr txBox="1"/>
          </xdr:nvSpPr>
          <xdr:spPr>
            <a:xfrm>
              <a:off x="10262751466" y="5977466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</a:rPr>
                <a:t>=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3</xdr:col>
      <xdr:colOff>736600</xdr:colOff>
      <xdr:row>10</xdr:row>
      <xdr:rowOff>660400</xdr:rowOff>
    </xdr:from>
    <xdr:ext cx="4665133" cy="1117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TextBox 76"/>
            <xdr:cNvSpPr txBox="1"/>
          </xdr:nvSpPr>
          <xdr:spPr>
            <a:xfrm>
              <a:off x="10262963133" y="5681133"/>
              <a:ext cx="4665133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i="1">
                        <a:latin typeface="Cambria Math" panose="02040503050406030204" pitchFamily="18" charset="0"/>
                      </a:rPr>
                      <m:t>𝑚𝑎𝑥</m:t>
                    </m:r>
                    <m:d>
                      <m:dPr>
                        <m:begChr m:val="{"/>
                        <m:endChr m:val="}"/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062</m:t>
                        </m:r>
                        <m:rad>
                          <m:radPr>
                            <m:degHide m:val="on"/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sub>
                            </m:sSub>
                          </m:e>
                        </m:rad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0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35</m:t>
                        </m:r>
                        <m:f>
                          <m:fPr>
                            <m:ctrlPr>
                              <a:rPr lang="en-US" sz="28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𝑏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e>
                              <m:sub>
                                <m:r>
                                  <a:rPr lang="en-US" sz="2800" b="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2400"/>
            </a:p>
          </xdr:txBody>
        </xdr:sp>
      </mc:Choice>
      <mc:Fallback xmlns="">
        <xdr:sp macro="" textlink="">
          <xdr:nvSpPr>
            <xdr:cNvPr id="77" name="TextBox 76"/>
            <xdr:cNvSpPr txBox="1"/>
          </xdr:nvSpPr>
          <xdr:spPr>
            <a:xfrm>
              <a:off x="10262963133" y="5681133"/>
              <a:ext cx="4665133" cy="1117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i="0">
                  <a:latin typeface="Cambria Math" panose="02040503050406030204" pitchFamily="18" charset="0"/>
                </a:rPr>
                <a:t>𝑚𝑎𝑥{</a:t>
              </a:r>
              <a:r>
                <a:rPr lang="en-US" sz="2800" b="0" i="0">
                  <a:latin typeface="Cambria Math" panose="02040503050406030204" pitchFamily="18" charset="0"/>
                </a:rPr>
                <a:t>0.062√(𝑓_𝑐 )  𝑏_𝑤/𝑓_𝑦 ,0.35 𝑏_𝑤/𝑓_𝑦 }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1295400</xdr:colOff>
      <xdr:row>11</xdr:row>
      <xdr:rowOff>1049867</xdr:rowOff>
    </xdr:from>
    <xdr:ext cx="861060" cy="4487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TextBox 77"/>
            <xdr:cNvSpPr txBox="1"/>
          </xdr:nvSpPr>
          <xdr:spPr>
            <a:xfrm>
              <a:off x="10266208406" y="8161867"/>
              <a:ext cx="861060" cy="448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𝜙</m:t>
                    </m:r>
                    <m:sSub>
                      <m:sSubPr>
                        <m:ctrlP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</m:t>
                        </m:r>
                      </m:sub>
                    </m:sSub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78" name="TextBox 77"/>
            <xdr:cNvSpPr txBox="1"/>
          </xdr:nvSpPr>
          <xdr:spPr>
            <a:xfrm>
              <a:off x="10266208406" y="8161867"/>
              <a:ext cx="861060" cy="4487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𝜙𝑉_𝐶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3</xdr:col>
      <xdr:colOff>42334</xdr:colOff>
      <xdr:row>11</xdr:row>
      <xdr:rowOff>1083735</xdr:rowOff>
    </xdr:from>
    <xdr:ext cx="1124068" cy="381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9" name="TextBox 78"/>
            <xdr:cNvSpPr txBox="1"/>
          </xdr:nvSpPr>
          <xdr:spPr>
            <a:xfrm>
              <a:off x="10267198464" y="8195735"/>
              <a:ext cx="1124068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𝑢</m:t>
                            </m:r>
                          </m:sub>
                        </m:s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  <m:sSub>
                          <m:sSubPr>
                            <m:ctrlP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</m:num>
                      <m:den/>
                    </m:f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79" name="TextBox 78"/>
            <xdr:cNvSpPr txBox="1"/>
          </xdr:nvSpPr>
          <xdr:spPr>
            <a:xfrm>
              <a:off x="10267198464" y="8195735"/>
              <a:ext cx="1124068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𝑉_𝑢−</a:t>
              </a:r>
              <a:r>
                <a:rPr lang="en-US" sz="2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𝜙𝑉_𝑆)/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1143000</xdr:colOff>
      <xdr:row>11</xdr:row>
      <xdr:rowOff>1016000</xdr:rowOff>
    </xdr:from>
    <xdr:ext cx="338667" cy="482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Box 79"/>
            <xdr:cNvSpPr txBox="1"/>
          </xdr:nvSpPr>
          <xdr:spPr>
            <a:xfrm>
              <a:off x="10266883199" y="8128000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80" name="TextBox 79"/>
            <xdr:cNvSpPr txBox="1"/>
          </xdr:nvSpPr>
          <xdr:spPr>
            <a:xfrm>
              <a:off x="10266883199" y="8128000"/>
              <a:ext cx="338667" cy="482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</a:rPr>
                <a:t>=</a:t>
              </a:r>
              <a:endParaRPr lang="en-US" sz="3600" b="1"/>
            </a:p>
          </xdr:txBody>
        </xdr:sp>
      </mc:Fallback>
    </mc:AlternateContent>
    <xdr:clientData/>
  </xdr:oneCellAnchor>
  <xdr:oneCellAnchor>
    <xdr:from>
      <xdr:col>11</xdr:col>
      <xdr:colOff>457200</xdr:colOff>
      <xdr:row>19</xdr:row>
      <xdr:rowOff>97972</xdr:rowOff>
    </xdr:from>
    <xdr:ext cx="1730829" cy="7946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TextBox 80"/>
            <xdr:cNvSpPr txBox="1"/>
          </xdr:nvSpPr>
          <xdr:spPr>
            <a:xfrm>
              <a:off x="10158004285" y="13378543"/>
              <a:ext cx="1730829" cy="794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1" name="TextBox 80"/>
            <xdr:cNvSpPr txBox="1"/>
          </xdr:nvSpPr>
          <xdr:spPr>
            <a:xfrm>
              <a:off x="10158004285" y="13378543"/>
              <a:ext cx="1730829" cy="7946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𝑚𝑖𝑛)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653142</xdr:colOff>
      <xdr:row>19</xdr:row>
      <xdr:rowOff>261257</xdr:rowOff>
    </xdr:from>
    <xdr:ext cx="1001486" cy="482600"/>
    <xdr:sp macro="" textlink="">
      <xdr:nvSpPr>
        <xdr:cNvPr id="82" name="TextBox 81"/>
        <xdr:cNvSpPr txBox="1"/>
      </xdr:nvSpPr>
      <xdr:spPr>
        <a:xfrm>
          <a:off x="10159648029" y="15196457"/>
          <a:ext cx="1001486" cy="48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000" b="1"/>
            <a:t>cm2/m</a:t>
          </a:r>
        </a:p>
      </xdr:txBody>
    </xdr:sp>
    <xdr:clientData/>
  </xdr:oneCellAnchor>
  <xdr:oneCellAnchor>
    <xdr:from>
      <xdr:col>8</xdr:col>
      <xdr:colOff>381000</xdr:colOff>
      <xdr:row>19</xdr:row>
      <xdr:rowOff>76200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TextBox 82"/>
            <xdr:cNvSpPr txBox="1"/>
          </xdr:nvSpPr>
          <xdr:spPr>
            <a:xfrm>
              <a:off x="10161618343" y="15011400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  <m:sub>
                            <m:r>
                              <a:rPr lang="en-US" sz="24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</m:sub>
                        </m:sSub>
                      </m:num>
                      <m:den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d>
                      <m:d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3" name="TextBox 82"/>
            <xdr:cNvSpPr txBox="1"/>
          </xdr:nvSpPr>
          <xdr:spPr>
            <a:xfrm>
              <a:off x="10161618343" y="15011400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0" i="0">
                  <a:latin typeface="Cambria Math" panose="02040503050406030204" pitchFamily="18" charset="0"/>
                </a:rPr>
                <a:t>𝐴_𝑣/𝑆 </a:t>
              </a:r>
              <a:r>
                <a:rPr lang="en-US" sz="2400" i="0">
                  <a:latin typeface="Cambria Math" panose="02040503050406030204" pitchFamily="18" charset="0"/>
                </a:rPr>
                <a:t>(</a:t>
              </a:r>
              <a:r>
                <a:rPr lang="en-US" sz="2400" b="0" i="0">
                  <a:latin typeface="Cambria Math" panose="02040503050406030204" pitchFamily="18" charset="0"/>
                </a:rPr>
                <a:t>𝑚𝑎𝑥)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402771</xdr:colOff>
      <xdr:row>19</xdr:row>
      <xdr:rowOff>250372</xdr:rowOff>
    </xdr:from>
    <xdr:ext cx="1001486" cy="482600"/>
    <xdr:sp macro="" textlink="">
      <xdr:nvSpPr>
        <xdr:cNvPr id="84" name="TextBox 83"/>
        <xdr:cNvSpPr txBox="1"/>
      </xdr:nvSpPr>
      <xdr:spPr>
        <a:xfrm>
          <a:off x="10163229429" y="15185572"/>
          <a:ext cx="1001486" cy="48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r" rtl="1"/>
          <a:r>
            <a:rPr lang="en-US" sz="2000" b="1"/>
            <a:t>cm2/m</a:t>
          </a:r>
        </a:p>
      </xdr:txBody>
    </xdr:sp>
    <xdr:clientData/>
  </xdr:oneCellAnchor>
  <xdr:oneCellAnchor>
    <xdr:from>
      <xdr:col>4</xdr:col>
      <xdr:colOff>794657</xdr:colOff>
      <xdr:row>19</xdr:row>
      <xdr:rowOff>119743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TextBox 84"/>
            <xdr:cNvSpPr txBox="1"/>
          </xdr:nvSpPr>
          <xdr:spPr>
            <a:xfrm>
              <a:off x="10165972629" y="1505494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d>
                      <m:d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𝒄𝒂𝒍𝒄</m:t>
                        </m:r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85" name="TextBox 84"/>
            <xdr:cNvSpPr txBox="1"/>
          </xdr:nvSpPr>
          <xdr:spPr>
            <a:xfrm>
              <a:off x="10165972629" y="15054943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𝑨_𝒗/𝑺 (𝒄𝒂𝒍𝒄)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</xdr:col>
      <xdr:colOff>1513114</xdr:colOff>
      <xdr:row>19</xdr:row>
      <xdr:rowOff>87086</xdr:rowOff>
    </xdr:from>
    <xdr:ext cx="1524000" cy="9186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6" name="TextBox 85"/>
            <xdr:cNvSpPr txBox="1"/>
          </xdr:nvSpPr>
          <xdr:spPr>
            <a:xfrm>
              <a:off x="10169662886" y="1502228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d>
                      <m:d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𝒄𝒂𝒍𝒄</m:t>
                        </m:r>
                      </m:e>
                    </m:d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86" name="TextBox 85"/>
            <xdr:cNvSpPr txBox="1"/>
          </xdr:nvSpPr>
          <xdr:spPr>
            <a:xfrm>
              <a:off x="10169662886" y="15022286"/>
              <a:ext cx="1524000" cy="9186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𝑨_𝒗/𝑺 (𝒄𝒂𝒍𝒄)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7</xdr:col>
      <xdr:colOff>805544</xdr:colOff>
      <xdr:row>22</xdr:row>
      <xdr:rowOff>130628</xdr:rowOff>
    </xdr:from>
    <xdr:ext cx="990600" cy="5878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" name="TextBox 86"/>
            <xdr:cNvSpPr txBox="1"/>
          </xdr:nvSpPr>
          <xdr:spPr>
            <a:xfrm>
              <a:off x="10162837542" y="19017342"/>
              <a:ext cx="990600" cy="5878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right"/>
                  </m:oMathParaPr>
                  <m:oMath xmlns:m="http://schemas.openxmlformats.org/officeDocument/2006/math">
                    <m:r>
                      <a:rPr lang="en-US" sz="36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𝝓</m:t>
                    </m:r>
                  </m:oMath>
                </m:oMathPara>
              </a14:m>
              <a:endParaRPr lang="en-US" sz="3600" b="1"/>
            </a:p>
          </xdr:txBody>
        </xdr:sp>
      </mc:Choice>
      <mc:Fallback xmlns="">
        <xdr:sp macro="" textlink="">
          <xdr:nvSpPr>
            <xdr:cNvPr id="87" name="TextBox 86"/>
            <xdr:cNvSpPr txBox="1"/>
          </xdr:nvSpPr>
          <xdr:spPr>
            <a:xfrm>
              <a:off x="10162837542" y="19017342"/>
              <a:ext cx="990600" cy="5878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36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𝝓</a:t>
              </a:r>
              <a:endParaRPr lang="en-US" sz="36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283633</xdr:colOff>
      <xdr:row>11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9987037524" y="4450291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8BB57AC1-C3DB-4473-90EB-8CAFAE4D419C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87037524" y="4450291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283633</xdr:colOff>
      <xdr:row>11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9987037524" y="5783791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6F8125F1-5112-4393-BF6E-D44384AE880E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87037524" y="5783791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1016000</xdr:colOff>
      <xdr:row>2</xdr:row>
      <xdr:rowOff>63499</xdr:rowOff>
    </xdr:from>
    <xdr:ext cx="5334000" cy="1539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9878298125" y="1063624"/>
              <a:ext cx="5334000" cy="1539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US" sz="3600" b="0" i="1"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  <m:r>
                      <a:rPr lang="en-US" sz="3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3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3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𝜀</m:t>
                            </m:r>
                          </m:e>
                          <m:sub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𝑐𝑢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3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𝜀</m:t>
                            </m:r>
                          </m:e>
                          <m:sub>
                            <m:r>
                              <a:rPr lang="en-US" sz="3600" b="0" i="1">
                                <a:latin typeface="Cambria Math" panose="02040503050406030204" pitchFamily="18" charset="0"/>
                              </a:rPr>
                              <m:t>𝑐𝑢</m:t>
                            </m:r>
                          </m:sub>
                        </m:sSub>
                        <m:r>
                          <a:rPr lang="en-US" sz="3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sSub>
                          <m:sSubPr>
                            <m:ctrlPr>
                              <a:rPr lang="en-US" sz="3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3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𝜀</m:t>
                            </m:r>
                          </m:e>
                          <m:sub>
                            <m:r>
                              <a:rPr lang="en-US" sz="3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n-US" sz="3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𝑚𝑖𝑛</m:t>
                            </m:r>
                          </m:sub>
                        </m:sSub>
                      </m:den>
                    </m:f>
                    <m:r>
                      <a:rPr lang="en-US" sz="3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3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</m:t>
                    </m:r>
                  </m:oMath>
                </m:oMathPara>
              </a14:m>
              <a:endParaRPr lang="en-US" sz="36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9878298125" y="1063624"/>
              <a:ext cx="5334000" cy="1539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r" rtl="1"/>
              <a:r>
                <a:rPr lang="en-US" sz="3600" b="0" i="0">
                  <a:latin typeface="Cambria Math" panose="02040503050406030204" pitchFamily="18" charset="0"/>
                </a:rPr>
                <a:t>𝐶_𝑚𝑎𝑥=</a:t>
              </a:r>
              <a:r>
                <a:rPr lang="en-US" sz="3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𝜀_</a:t>
              </a:r>
              <a:r>
                <a:rPr lang="en-US" sz="3600" b="0" i="0">
                  <a:latin typeface="Cambria Math" panose="02040503050406030204" pitchFamily="18" charset="0"/>
                </a:rPr>
                <a:t>𝑐𝑢/(</a:t>
              </a:r>
              <a:r>
                <a:rPr lang="en-US" sz="3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𝜀_</a:t>
              </a:r>
              <a:r>
                <a:rPr lang="en-US" sz="3600" b="0" i="0">
                  <a:latin typeface="Cambria Math" panose="02040503050406030204" pitchFamily="18" charset="0"/>
                </a:rPr>
                <a:t>𝑐𝑢</a:t>
              </a:r>
              <a:r>
                <a:rPr lang="en-US" sz="3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×𝜀_(𝑐,𝑚𝑖𝑛) )×𝑑</a:t>
              </a:r>
              <a:endParaRPr lang="en-US" sz="3600"/>
            </a:p>
          </xdr:txBody>
        </xdr:sp>
      </mc:Fallback>
    </mc:AlternateContent>
    <xdr:clientData/>
  </xdr:oneCellAnchor>
  <xdr:oneCellAnchor>
    <xdr:from>
      <xdr:col>1</xdr:col>
      <xdr:colOff>0</xdr:colOff>
      <xdr:row>2</xdr:row>
      <xdr:rowOff>0</xdr:rowOff>
    </xdr:from>
    <xdr:ext cx="5334000" cy="1539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/>
            <xdr:cNvSpPr txBox="1"/>
          </xdr:nvSpPr>
          <xdr:spPr>
            <a:xfrm>
              <a:off x="9884457625" y="1000125"/>
              <a:ext cx="5334000" cy="153987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lvl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kumimoji="0" lang="en-US" sz="36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0" lang="en-US" sz="36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kumimoji="0" lang="en-US" sz="36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  <m:r>
                      <a:rPr kumimoji="0" lang="en-US" sz="36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0" lang="en-US" sz="36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0" lang="en-US" sz="36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𝛽</m:t>
                        </m:r>
                      </m:e>
                      <m:sub>
                        <m:r>
                          <a:rPr kumimoji="0" lang="en-US" sz="36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0" lang="en-US" sz="3600" b="0" i="1" u="none" strike="noStrike" kern="0" cap="none" spc="0" normalizeH="0" baseline="0" noProof="0" smtClean="0">
                        <a:ln>
                          <a:noFill/>
                        </a:ln>
                        <a:solidFill>
                          <a:sysClr val="windowText" lastClr="000000"/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kumimoji="0" lang="en-US" sz="36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0" lang="en-US" sz="36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</m:t>
                        </m:r>
                      </m:e>
                      <m:sub>
                        <m:r>
                          <a:rPr kumimoji="0" lang="en-US" sz="3600" b="0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𝑚𝑎𝑥</m:t>
                        </m:r>
                      </m:sub>
                    </m:sSub>
                  </m:oMath>
                </m:oMathPara>
              </a14:m>
              <a:endParaRPr kumimoji="0" lang="en-US" sz="36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</a:endParaRPr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9884457625" y="1000125"/>
              <a:ext cx="5334000" cy="153987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lvl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36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𝑎_𝑚𝑎𝑥=</a:t>
              </a:r>
              <a:r>
                <a:rPr kumimoji="0" lang="en-US" sz="36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</a:rPr>
                <a:t>𝛽_</a:t>
              </a:r>
              <a:r>
                <a:rPr kumimoji="0" lang="en-US" sz="36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1</a:t>
              </a:r>
              <a:r>
                <a:rPr kumimoji="0" lang="en-US" sz="3600" b="0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</a:rPr>
                <a:t>×𝑐_𝑚𝑎𝑥</a:t>
              </a:r>
              <a:endParaRPr kumimoji="0" lang="en-US" sz="36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</a:endParaRPr>
            </a:p>
          </xdr:txBody>
        </xdr:sp>
      </mc:Fallback>
    </mc:AlternateContent>
    <xdr:clientData/>
  </xdr:oneCellAnchor>
  <xdr:oneCellAnchor>
    <xdr:from>
      <xdr:col>5</xdr:col>
      <xdr:colOff>1365254</xdr:colOff>
      <xdr:row>10</xdr:row>
      <xdr:rowOff>710104</xdr:rowOff>
    </xdr:from>
    <xdr:ext cx="2476496" cy="6887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 flipH="1">
              <a:off x="9880441250" y="4821729"/>
              <a:ext cx="2476496" cy="6887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𝑪</m:t>
                        </m:r>
                      </m:e>
                      <m:sub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  <m:r>
                      <a:rPr lang="en-US" sz="4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>
                <a:latin typeface="+mn-lt"/>
              </a:endParaRPr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 flipH="1">
              <a:off x="9880441250" y="4821729"/>
              <a:ext cx="2476496" cy="6887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:r>
                <a:rPr lang="en-US" sz="4400" b="1" i="0">
                  <a:latin typeface="Cambria Math" panose="02040503050406030204" pitchFamily="18" charset="0"/>
                </a:rPr>
                <a:t>𝑪_𝒎𝒂𝒙=</a:t>
              </a:r>
              <a:endParaRPr lang="en-US" sz="36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6</xdr:col>
      <xdr:colOff>283633</xdr:colOff>
      <xdr:row>14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/>
            <xdr:cNvSpPr txBox="1"/>
          </xdr:nvSpPr>
          <xdr:spPr>
            <a:xfrm>
              <a:off x="9882475249" y="449262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4A0AD3D7-0824-4E45-AE30-21D92E6F6023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9882475249" y="449262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283633</xdr:colOff>
      <xdr:row>14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9882475249" y="449262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56E8AB99-8ADA-4DFC-8B62-E11FDF1A3819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9882475249" y="449262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1301754</xdr:colOff>
      <xdr:row>11</xdr:row>
      <xdr:rowOff>598979</xdr:rowOff>
    </xdr:from>
    <xdr:ext cx="2476496" cy="6887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 flipH="1">
              <a:off x="9880504750" y="5488479"/>
              <a:ext cx="2476496" cy="6887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𝒂</m:t>
                        </m:r>
                      </m:e>
                      <m:sub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  <m:r>
                      <a:rPr lang="en-US" sz="4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>
                <a:latin typeface="+mn-lt"/>
              </a:endParaRPr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 flipH="1">
              <a:off x="9880504750" y="5488479"/>
              <a:ext cx="2476496" cy="6887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:r>
                <a:rPr lang="en-US" sz="4400" b="1" i="0">
                  <a:latin typeface="Cambria Math" panose="02040503050406030204" pitchFamily="18" charset="0"/>
                </a:rPr>
                <a:t>𝒂_𝒎𝒂𝒙=</a:t>
              </a:r>
              <a:endParaRPr lang="en-US" sz="36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6</xdr:col>
      <xdr:colOff>283633</xdr:colOff>
      <xdr:row>12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/>
            <xdr:cNvSpPr txBox="1"/>
          </xdr:nvSpPr>
          <xdr:spPr>
            <a:xfrm>
              <a:off x="9882475249" y="449262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ACC50051-331F-4511-BE46-C4FE38D35465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9882475249" y="449262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283633</xdr:colOff>
      <xdr:row>12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/>
            <xdr:cNvSpPr txBox="1"/>
          </xdr:nvSpPr>
          <xdr:spPr>
            <a:xfrm>
              <a:off x="9882475249" y="449262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CC008055-40A6-4E13-A7C4-3B7644EDC028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9882475249" y="449262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920754</xdr:colOff>
      <xdr:row>12</xdr:row>
      <xdr:rowOff>614854</xdr:rowOff>
    </xdr:from>
    <xdr:ext cx="2476496" cy="6887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/>
            <xdr:cNvSpPr txBox="1"/>
          </xdr:nvSpPr>
          <xdr:spPr>
            <a:xfrm flipH="1">
              <a:off x="9880885750" y="6171104"/>
              <a:ext cx="2476496" cy="6887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4400" b="1" i="1">
                        <a:latin typeface="Cambria Math" panose="02040503050406030204" pitchFamily="18" charset="0"/>
                      </a:rPr>
                      <m:t>𝒂</m:t>
                    </m:r>
                    <m:r>
                      <a:rPr lang="en-US" sz="4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>
                <a:latin typeface="+mn-lt"/>
              </a:endParaRPr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 flipH="1">
              <a:off x="9880885750" y="6171104"/>
              <a:ext cx="2476496" cy="6887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:r>
                <a:rPr lang="en-US" sz="4400" b="1" i="0">
                  <a:latin typeface="Cambria Math" panose="02040503050406030204" pitchFamily="18" charset="0"/>
                </a:rPr>
                <a:t>𝒂=</a:t>
              </a:r>
              <a:endParaRPr lang="en-US" sz="36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6</xdr:col>
      <xdr:colOff>283633</xdr:colOff>
      <xdr:row>13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9882475249" y="515937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3625B1E2-E251-402F-8756-74AF3C2EAF61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9882475249" y="515937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283633</xdr:colOff>
      <xdr:row>13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9882475249" y="515937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6E2095A9-BC98-4C45-BEA7-DD10E89D8AE5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9882475249" y="5159375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1079504</xdr:colOff>
      <xdr:row>16</xdr:row>
      <xdr:rowOff>773604</xdr:rowOff>
    </xdr:from>
    <xdr:ext cx="2476496" cy="6887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 flipH="1">
              <a:off x="9880727000" y="8726979"/>
              <a:ext cx="2476496" cy="6887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r>
                      <a:rPr lang="en-US" sz="4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>
                <a:latin typeface="+mn-lt"/>
              </a:endParaRPr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 flipH="1">
              <a:off x="9880727000" y="8726979"/>
              <a:ext cx="2476496" cy="6887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:r>
                <a:rPr lang="en-US" sz="4400" b="1" i="0">
                  <a:latin typeface="Cambria Math" panose="02040503050406030204" pitchFamily="18" charset="0"/>
                </a:rPr>
                <a:t>𝑨_𝒔=</a:t>
              </a:r>
              <a:endParaRPr lang="en-US" sz="36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6</xdr:col>
      <xdr:colOff>283633</xdr:colOff>
      <xdr:row>17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9882475249" y="5556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0E8F4EA2-3052-48DD-936C-DAE666CB44BA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9882475249" y="5556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283633</xdr:colOff>
      <xdr:row>17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9882475249" y="5556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2EAE036B-FFDD-427D-AD37-1BE31E60820E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9882475249" y="5556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4</xdr:colOff>
      <xdr:row>17</xdr:row>
      <xdr:rowOff>716425</xdr:rowOff>
    </xdr:from>
    <xdr:ext cx="2476496" cy="707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 flipH="1">
              <a:off x="9880314250" y="9447675"/>
              <a:ext cx="2476496" cy="707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𝒔</m:t>
                        </m:r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𝒎𝒊𝒏</m:t>
                        </m:r>
                      </m:sub>
                    </m:sSub>
                    <m:r>
                      <a:rPr lang="en-US" sz="4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>
                <a:latin typeface="+mn-lt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 flipH="1">
              <a:off x="9880314250" y="9447675"/>
              <a:ext cx="2476496" cy="707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:r>
                <a:rPr lang="en-US" sz="4400" b="1" i="0">
                  <a:latin typeface="Cambria Math" panose="02040503050406030204" pitchFamily="18" charset="0"/>
                </a:rPr>
                <a:t>𝑨_(𝒔,𝒎𝒊𝒏)=</a:t>
              </a:r>
              <a:endParaRPr lang="en-US" sz="36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6</xdr:col>
      <xdr:colOff>283633</xdr:colOff>
      <xdr:row>18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9882475249" y="8731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581B767C-3AD4-4F39-99AF-D45CA850116C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9882475249" y="8731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283633</xdr:colOff>
      <xdr:row>18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9882475249" y="8731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66457958-1FB9-4BB0-878D-BE7FA97557B2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9882475249" y="8731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1270004</xdr:colOff>
      <xdr:row>18</xdr:row>
      <xdr:rowOff>716425</xdr:rowOff>
    </xdr:from>
    <xdr:ext cx="3000371" cy="707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 flipH="1">
              <a:off x="9880012625" y="10209675"/>
              <a:ext cx="3000371" cy="707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𝒔</m:t>
                        </m:r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4400" b="1" i="1"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  <m:r>
                      <a:rPr lang="en-US" sz="4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3600" b="1">
                <a:latin typeface="+mn-lt"/>
              </a:endParaRPr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 flipH="1">
              <a:off x="9880012625" y="10209675"/>
              <a:ext cx="3000371" cy="707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r" rtl="1"/>
              <a:r>
                <a:rPr lang="en-US" sz="4400" b="1" i="0">
                  <a:latin typeface="Cambria Math" panose="02040503050406030204" pitchFamily="18" charset="0"/>
                </a:rPr>
                <a:t>𝑨_(𝒔,𝒎𝒂𝒙)=</a:t>
              </a:r>
              <a:endParaRPr lang="en-US" sz="3600" b="1">
                <a:latin typeface="+mn-lt"/>
              </a:endParaRPr>
            </a:p>
          </xdr:txBody>
        </xdr:sp>
      </mc:Fallback>
    </mc:AlternateContent>
    <xdr:clientData/>
  </xdr:oneCellAnchor>
  <xdr:oneCellAnchor>
    <xdr:from>
      <xdr:col>6</xdr:col>
      <xdr:colOff>283633</xdr:colOff>
      <xdr:row>19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/>
            <xdr:cNvSpPr txBox="1"/>
          </xdr:nvSpPr>
          <xdr:spPr>
            <a:xfrm>
              <a:off x="9882475249" y="9493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1F6F38B3-A51F-477C-8F2F-68C066D375DB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9882475249" y="9493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283633</xdr:colOff>
      <xdr:row>19</xdr:row>
      <xdr:rowOff>0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/>
            <xdr:cNvSpPr txBox="1"/>
          </xdr:nvSpPr>
          <xdr:spPr>
            <a:xfrm>
              <a:off x="9882475249" y="9493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224E94DE-EB87-4640-9C38-97C3B19F0813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9882475249" y="9493250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31750</xdr:rowOff>
    </xdr:from>
    <xdr:ext cx="11144250" cy="12064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0051774833" y="793750"/>
              <a:ext cx="11144250" cy="12064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𝝆</m:t>
                    </m:r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a-IR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den>
                    </m:f>
                    <m:d>
                      <m:dPr>
                        <m:ctrlP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𝟏</m:t>
                        </m:r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ad>
                          <m:radPr>
                            <m:degHide m:val="on"/>
                            <m:ctrlP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𝟏</m:t>
                            </m:r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n-US" sz="20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20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  <m:r>
                                  <a:rPr lang="en-US" sz="20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𝒎</m:t>
                                </m:r>
                                <m:sSub>
                                  <m:sSubPr>
                                    <m:ctrlPr>
                                      <a:rPr lang="en-US" sz="2000" b="1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000" b="1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𝑹</m:t>
                                    </m:r>
                                  </m:e>
                                  <m:sub>
                                    <m:r>
                                      <a:rPr lang="en-US" sz="2000" b="1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𝒏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n-US" sz="2000" b="1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2000" b="1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𝒇</m:t>
                                    </m:r>
                                  </m:e>
                                  <m:sub>
                                    <m:r>
                                      <a:rPr lang="en-US" sz="2000" b="1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𝒚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</m:e>
                    </m:d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         </m:t>
                    </m:r>
                    <m:sSubSup>
                      <m:sSubSupPr>
                        <m:ctrlP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</m:t>
                        </m:r>
                      </m:sub>
                      <m:sup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</m:sup>
                    </m:sSubSup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𝝆</m:t>
                    </m:r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𝒃𝒅</m:t>
                    </m:r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           </m:t>
                    </m:r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𝒎</m:t>
                    </m:r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𝒚</m:t>
                            </m:r>
                          </m:sub>
                        </m:sSub>
                      </m:num>
                      <m:den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𝟖𝟓</m:t>
                        </m:r>
                        <m:sSubSup>
                          <m:sSubSupPr>
                            <m:ctrlP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𝒄</m:t>
                            </m:r>
                          </m:sub>
                          <m:sup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′</m:t>
                            </m:r>
                          </m:sup>
                        </m:sSubSup>
                      </m:den>
                    </m:f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       </m:t>
                    </m:r>
                    <m:sSub>
                      <m:sSubPr>
                        <m:ctrlP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</m:t>
                        </m:r>
                      </m:e>
                      <m:sub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𝒏</m:t>
                        </m:r>
                      </m:sub>
                    </m:sSub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𝓜</m:t>
                            </m:r>
                          </m:e>
                          <m:sub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𝓾</m:t>
                            </m:r>
                          </m:sub>
                        </m:sSub>
                      </m:num>
                      <m:den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𝒃</m:t>
                        </m:r>
                        <m:sSup>
                          <m:sSupPr>
                            <m:ctrlP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den>
                    </m:f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    </m:t>
                    </m:r>
                  </m:oMath>
                </m:oMathPara>
              </a14:m>
              <a:endParaRPr lang="en-US" sz="1800" b="1" i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0051774833" y="793750"/>
              <a:ext cx="11144250" cy="12064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r" rtl="1"/>
              <a:r>
                <a:rPr lang="en-US" sz="2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𝝆=</a:t>
              </a:r>
              <a:r>
                <a:rPr lang="fa-IR" sz="2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𝟏</a:t>
              </a:r>
              <a:r>
                <a:rPr lang="en-US" sz="2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/𝒎 (𝟏−√(𝟏−(𝟐𝒎𝑹_𝒏)/𝒇_𝒚 ))            𝑨_𝑺^+=𝝆𝒃𝒅             𝒎=𝒇_𝒚/(𝟎.𝟖𝟓𝒇_𝒄^′ )          𝑹_𝒏=𝓜_𝓾/(∅𝒃𝒅^𝟐 )       </a:t>
              </a:r>
              <a:endParaRPr lang="en-US" sz="1800" b="1" i="1"/>
            </a:p>
          </xdr:txBody>
        </xdr:sp>
      </mc:Fallback>
    </mc:AlternateContent>
    <xdr:clientData/>
  </xdr:oneCellAnchor>
  <xdr:oneCellAnchor>
    <xdr:from>
      <xdr:col>2</xdr:col>
      <xdr:colOff>578906</xdr:colOff>
      <xdr:row>5</xdr:row>
      <xdr:rowOff>47626</xdr:rowOff>
    </xdr:from>
    <xdr:ext cx="558165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9984935792" y="1762126"/>
              <a:ext cx="55816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𝓜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𝒖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∅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𝓜𝓷</m:t>
                    </m:r>
                  </m:oMath>
                </m:oMathPara>
              </a14:m>
              <a:endParaRPr lang="en-US" sz="2000" b="1" i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4935792" y="1762126"/>
              <a:ext cx="55816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𝓜𝒖=∅𝓜𝓷</a:t>
              </a:r>
              <a:endParaRPr lang="en-US" sz="2000" b="1" i="1"/>
            </a:p>
          </xdr:txBody>
        </xdr:sp>
      </mc:Fallback>
    </mc:AlternateContent>
    <xdr:clientData/>
  </xdr:oneCellAnchor>
  <xdr:oneCellAnchor>
    <xdr:from>
      <xdr:col>2</xdr:col>
      <xdr:colOff>814916</xdr:colOff>
      <xdr:row>10</xdr:row>
      <xdr:rowOff>201083</xdr:rowOff>
    </xdr:from>
    <xdr:ext cx="6085417" cy="8360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0053584583" y="3302000"/>
              <a:ext cx="6085417" cy="8360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𝓶</m:t>
                    </m:r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𝒚</m:t>
                            </m:r>
                          </m:sub>
                        </m:sSub>
                      </m:num>
                      <m:den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𝟎</m:t>
                        </m:r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.</m:t>
                        </m:r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𝟖𝟓</m:t>
                        </m:r>
                        <m:sSubSup>
                          <m:sSubSupPr>
                            <m:ctrlP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𝒄</m:t>
                            </m:r>
                          </m:sub>
                          <m:sup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′</m:t>
                            </m:r>
                          </m:sup>
                        </m:sSubSup>
                      </m:den>
                    </m:f>
                  </m:oMath>
                </m:oMathPara>
              </a14:m>
              <a:endParaRPr lang="en-US" sz="2000" b="1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0053584583" y="3302000"/>
              <a:ext cx="6085417" cy="8360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 rtl="1"/>
              <a:r>
                <a:rPr lang="en-US" sz="2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𝓶=𝒇_𝒚/(𝟎.𝟖𝟓𝒇_𝒄^′ )</a:t>
              </a:r>
              <a:endParaRPr lang="en-US" sz="2000" b="1"/>
            </a:p>
          </xdr:txBody>
        </xdr:sp>
      </mc:Fallback>
    </mc:AlternateContent>
    <xdr:clientData/>
  </xdr:oneCellAnchor>
  <xdr:oneCellAnchor>
    <xdr:from>
      <xdr:col>5</xdr:col>
      <xdr:colOff>283633</xdr:colOff>
      <xdr:row>12</xdr:row>
      <xdr:rowOff>87841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0056359415" y="4374091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DF193FA5-C1F0-4944-ACF7-6E9CFBE80CAD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0056359415" y="4374091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761999</xdr:colOff>
      <xdr:row>13</xdr:row>
      <xdr:rowOff>105833</xdr:rowOff>
    </xdr:from>
    <xdr:ext cx="6085417" cy="8360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0053637500" y="4688416"/>
              <a:ext cx="6085417" cy="8360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𝑹</m:t>
                        </m:r>
                      </m:e>
                      <m:sub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𝒏</m:t>
                        </m:r>
                      </m:sub>
                    </m:sSub>
                    <m:r>
                      <a:rPr lang="en-US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𝑴</m:t>
                            </m:r>
                          </m:e>
                          <m:sub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𝑼</m:t>
                            </m:r>
                          </m:sub>
                        </m:sSub>
                      </m:num>
                      <m:den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  <m:r>
                          <a:rPr lang="en-US" sz="2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𝒃</m:t>
                        </m:r>
                        <m:sSup>
                          <m:sSupPr>
                            <m:ctrlP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n-US" sz="20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2000" b="1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0053637500" y="4688416"/>
              <a:ext cx="6085417" cy="8360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 rtl="1"/>
              <a:r>
                <a:rPr lang="en-US" sz="2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𝑹_𝒏=𝑴_𝑼/(∅𝒃𝒅^𝟐 )</a:t>
              </a:r>
              <a:endParaRPr lang="en-US" sz="2000" b="1"/>
            </a:p>
          </xdr:txBody>
        </xdr:sp>
      </mc:Fallback>
    </mc:AlternateContent>
    <xdr:clientData/>
  </xdr:oneCellAnchor>
  <xdr:oneCellAnchor>
    <xdr:from>
      <xdr:col>5</xdr:col>
      <xdr:colOff>283633</xdr:colOff>
      <xdr:row>15</xdr:row>
      <xdr:rowOff>87841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10056359415" y="4374091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08793F1F-B86D-47B5-9009-C6471E08C131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10056359415" y="4374091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1005417</xdr:colOff>
      <xdr:row>17</xdr:row>
      <xdr:rowOff>52917</xdr:rowOff>
    </xdr:from>
    <xdr:ext cx="899583" cy="4233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10053521083" y="6254750"/>
              <a:ext cx="899583" cy="423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𝝆</m:t>
                    </m:r>
                  </m:oMath>
                </m:oMathPara>
              </a14:m>
              <a:endParaRPr lang="en-US" sz="2800" b="1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0053521083" y="6254750"/>
              <a:ext cx="899583" cy="423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1</xdr:col>
      <xdr:colOff>952500</xdr:colOff>
      <xdr:row>17</xdr:row>
      <xdr:rowOff>52917</xdr:rowOff>
    </xdr:from>
    <xdr:ext cx="1617252" cy="470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10059227498" y="6254750"/>
              <a:ext cx="1617252" cy="470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sub>
                      <m:sup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+</m:t>
                        </m:r>
                      </m:sup>
                    </m:sSubSup>
                    <m:r>
                      <a:rPr lang="en-US" sz="24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𝓬</m:t>
                    </m:r>
                    <m:sSup>
                      <m:sSupPr>
                        <m:ctrlPr>
                          <a:rPr lang="en-US" sz="2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𝓶</m:t>
                        </m:r>
                      </m:e>
                      <m:sup>
                        <m:r>
                          <a:rPr lang="en-US" sz="24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</m:sup>
                    </m:sSup>
                    <m:r>
                      <a:rPr lang="en-US" sz="24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000" b="1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10059227498" y="6254750"/>
              <a:ext cx="1617252" cy="470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400" b="1" i="0">
                  <a:latin typeface="Cambria Math" panose="02040503050406030204" pitchFamily="18" charset="0"/>
                </a:rPr>
                <a:t>𝑨_𝑺^+ (</a:t>
              </a:r>
              <a:r>
                <a:rPr lang="en-US" sz="24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𝓬𝓶^𝟐)</a:t>
              </a:r>
              <a:endParaRPr lang="en-US" sz="2000" b="1"/>
            </a:p>
          </xdr:txBody>
        </xdr:sp>
      </mc:Fallback>
    </mc:AlternateContent>
    <xdr:clientData/>
  </xdr:oneCellAnchor>
  <xdr:oneCellAnchor>
    <xdr:from>
      <xdr:col>6</xdr:col>
      <xdr:colOff>961085</xdr:colOff>
      <xdr:row>22</xdr:row>
      <xdr:rowOff>306161</xdr:rowOff>
    </xdr:from>
    <xdr:ext cx="2203332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 rot="10800000" flipH="1" flipV="1">
              <a:off x="10052261666" y="7513411"/>
              <a:ext cx="220333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𝒎𝒊𝒏</m:t>
                        </m:r>
                      </m:sub>
                    </m:sSub>
                  </m:oMath>
                </m:oMathPara>
              </a14:m>
              <a:endParaRPr lang="en-US" sz="2800" b="1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 rot="10800000" flipH="1" flipV="1">
              <a:off x="10052261666" y="7513411"/>
              <a:ext cx="220333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lang="en-US" sz="2800" b="1" i="0">
                  <a:latin typeface="Cambria Math" panose="02040503050406030204" pitchFamily="18" charset="0"/>
                </a:rPr>
                <a:t>𝒎𝒊𝒏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3</xdr:col>
      <xdr:colOff>687917</xdr:colOff>
      <xdr:row>22</xdr:row>
      <xdr:rowOff>303168</xdr:rowOff>
    </xdr:from>
    <xdr:ext cx="2203332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 rot="10800000" flipH="1" flipV="1">
              <a:off x="10056281334" y="7510418"/>
              <a:ext cx="2203332" cy="43832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0" lang="en-US" sz="2800" b="1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0" lang="en-US" sz="2800" b="1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kumimoji="0" lang="en-US" sz="2800" b="1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</m:oMath>
                </m:oMathPara>
              </a14:m>
              <a:endParaRPr kumimoji="0" lang="en-US" sz="28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</a:endParaRP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 rot="10800000" flipH="1" flipV="1">
              <a:off x="10056281334" y="7510418"/>
              <a:ext cx="2203332" cy="43832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2800" b="1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kumimoji="0" lang="en-US" sz="2800" b="1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𝒎𝒂𝒙</a:t>
              </a:r>
              <a:endParaRPr kumimoji="0" lang="en-US" sz="28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</a:endParaRPr>
            </a:p>
          </xdr:txBody>
        </xdr:sp>
      </mc:Fallback>
    </mc:AlternateContent>
    <xdr:clientData/>
  </xdr:oneCellAnchor>
  <xdr:oneCellAnchor>
    <xdr:from>
      <xdr:col>0</xdr:col>
      <xdr:colOff>719667</xdr:colOff>
      <xdr:row>22</xdr:row>
      <xdr:rowOff>306917</xdr:rowOff>
    </xdr:from>
    <xdr:ext cx="2203332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 rot="10800000" flipH="1" flipV="1">
              <a:off x="10060123084" y="7514167"/>
              <a:ext cx="2203332" cy="43832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0" lang="en-US" sz="2800" b="1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0" lang="en-US" sz="2800" b="1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𝝆</m:t>
                        </m:r>
                      </m:e>
                      <m:sub>
                        <m:r>
                          <a:rPr kumimoji="0" lang="en-US" sz="2800" b="1" i="1" u="none" strike="noStrike" kern="0" cap="none" spc="0" normalizeH="0" baseline="0" noProof="0" smtClean="0">
                            <a:ln>
                              <a:noFill/>
                            </a:ln>
                            <a:solidFill>
                              <a:sysClr val="windowText" lastClr="000000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kumimoji="0" lang="en-US" sz="28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</a:endParaRPr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 rot="10800000" flipH="1" flipV="1">
              <a:off x="10060123084" y="7514167"/>
              <a:ext cx="2203332" cy="438325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2800" b="1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</a:rPr>
                <a:t>𝝆_</a:t>
              </a:r>
              <a:r>
                <a:rPr kumimoji="0" lang="en-US" sz="2800" b="1" i="0" u="none" strike="noStrike" kern="0" cap="none" spc="0" normalizeH="0" baseline="0" noProof="0" smtClean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</a:rPr>
                <a:t>𝒃</a:t>
              </a:r>
              <a:endParaRPr kumimoji="0" lang="en-US" sz="28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</a:endParaRPr>
            </a:p>
          </xdr:txBody>
        </xdr:sp>
      </mc:Fallback>
    </mc:AlternateContent>
    <xdr:clientData/>
  </xdr:oneCellAnchor>
  <xdr:oneCellAnchor>
    <xdr:from>
      <xdr:col>3</xdr:col>
      <xdr:colOff>936626</xdr:colOff>
      <xdr:row>20</xdr:row>
      <xdr:rowOff>47625</xdr:rowOff>
    </xdr:from>
    <xdr:ext cx="1590793" cy="4762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9883374831" y="7635875"/>
              <a:ext cx="1590793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𝜷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9883374831" y="7635875"/>
              <a:ext cx="1590793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r" rtl="1"/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𝜷_</a:t>
              </a:r>
              <a:r>
                <a:rPr lang="en-US" sz="2800" b="1" i="0">
                  <a:latin typeface="Cambria Math" panose="02040503050406030204" pitchFamily="18" charset="0"/>
                </a:rPr>
                <a:t>𝟏</a:t>
              </a:r>
              <a:endParaRPr lang="en-US" sz="24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rightToLeft="1" tabSelected="1" topLeftCell="A19" zoomScale="81" zoomScaleNormal="81" zoomScaleSheetLayoutView="30" workbookViewId="0">
      <selection activeCell="E21" sqref="E21:G21"/>
    </sheetView>
  </sheetViews>
  <sheetFormatPr defaultColWidth="9.109375" defaultRowHeight="31.2" x14ac:dyDescent="0.3"/>
  <cols>
    <col min="1" max="1" width="16.21875" style="1" customWidth="1"/>
    <col min="2" max="2" width="23.33203125" style="1" customWidth="1"/>
    <col min="3" max="4" width="20.44140625" style="1" customWidth="1"/>
    <col min="5" max="5" width="21" style="1" customWidth="1"/>
    <col min="6" max="13" width="16.21875" style="1" customWidth="1"/>
    <col min="14" max="16384" width="9.109375" style="1"/>
  </cols>
  <sheetData>
    <row r="1" spans="1:13" ht="15.75" customHeight="1" x14ac:dyDescent="0.3"/>
    <row r="2" spans="1:13" s="2" customFormat="1" ht="64.8" customHeight="1" x14ac:dyDescent="0.3">
      <c r="A2" s="117" t="s">
        <v>42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s="2" customFormat="1" ht="12.75" customHeigh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2" customFormat="1" ht="12.75" customHeigh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2" customFormat="1" ht="12.75" customHeigh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2" customFormat="1" ht="156.6" customHeight="1" thickBot="1" x14ac:dyDescent="0.35">
      <c r="A6" s="35"/>
      <c r="B6" s="35"/>
      <c r="C6" s="34"/>
      <c r="D6" s="34"/>
      <c r="E6" s="35"/>
      <c r="F6" s="35"/>
      <c r="G6" s="35"/>
      <c r="H6" s="35"/>
      <c r="I6" s="35"/>
      <c r="J6" s="35"/>
      <c r="K6" s="35"/>
      <c r="L6" s="35"/>
      <c r="M6" s="35"/>
    </row>
    <row r="7" spans="1:13" s="2" customFormat="1" ht="68.400000000000006" customHeight="1" thickBot="1" x14ac:dyDescent="0.35">
      <c r="A7" s="46" t="s">
        <v>0</v>
      </c>
      <c r="B7" s="41" t="s">
        <v>45</v>
      </c>
      <c r="C7" s="36" t="s">
        <v>59</v>
      </c>
      <c r="D7" s="36" t="s">
        <v>47</v>
      </c>
      <c r="E7" s="36" t="s">
        <v>46</v>
      </c>
      <c r="F7" s="36" t="s">
        <v>44</v>
      </c>
      <c r="G7" s="37" t="s">
        <v>43</v>
      </c>
      <c r="H7" s="36" t="s">
        <v>64</v>
      </c>
      <c r="I7" s="37" t="s">
        <v>52</v>
      </c>
      <c r="J7" s="38" t="s">
        <v>51</v>
      </c>
      <c r="K7" s="37" t="s">
        <v>50</v>
      </c>
      <c r="L7" s="39" t="s">
        <v>49</v>
      </c>
      <c r="M7" s="39" t="s">
        <v>48</v>
      </c>
    </row>
    <row r="8" spans="1:13" s="2" customFormat="1" ht="51.6" customHeight="1" thickBot="1" x14ac:dyDescent="0.35">
      <c r="A8" s="42">
        <v>0.75</v>
      </c>
      <c r="B8" s="43">
        <f>A24</f>
        <v>4.76</v>
      </c>
      <c r="C8" s="44">
        <f>A8*5*F8</f>
        <v>42.499999999999993</v>
      </c>
      <c r="D8" s="44">
        <f>A8*F8</f>
        <v>8.5</v>
      </c>
      <c r="E8" s="44">
        <f>0.5*A8*F8</f>
        <v>4.25</v>
      </c>
      <c r="F8" s="44">
        <f>((1/6)*(L8^0.5)*(K8)*(H8))/10000</f>
        <v>11.333333333333332</v>
      </c>
      <c r="G8" s="45">
        <v>10</v>
      </c>
      <c r="H8" s="42">
        <f>I8-J8</f>
        <v>340</v>
      </c>
      <c r="I8" s="45">
        <v>400</v>
      </c>
      <c r="J8" s="45">
        <v>60</v>
      </c>
      <c r="K8" s="45">
        <v>400</v>
      </c>
      <c r="L8" s="45">
        <v>25</v>
      </c>
      <c r="M8" s="45">
        <v>340</v>
      </c>
    </row>
    <row r="9" spans="1:13" ht="45.6" customHeight="1" x14ac:dyDescent="0.3">
      <c r="A9" s="47"/>
      <c r="B9" s="47"/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</row>
    <row r="10" spans="1:13" ht="79.8" customHeight="1" x14ac:dyDescent="0.3">
      <c r="A10" s="63" t="s">
        <v>53</v>
      </c>
      <c r="B10" s="64"/>
      <c r="C10" s="64"/>
      <c r="D10" s="64"/>
      <c r="E10" s="64"/>
      <c r="F10" s="64"/>
      <c r="G10" s="64"/>
      <c r="H10" s="64"/>
      <c r="I10" s="64"/>
      <c r="J10" s="62" t="s">
        <v>54</v>
      </c>
      <c r="K10" s="62"/>
      <c r="L10" s="62"/>
      <c r="M10" s="62"/>
    </row>
    <row r="11" spans="1:13" ht="134.4" customHeight="1" x14ac:dyDescent="0.3">
      <c r="A11" s="65" t="s">
        <v>53</v>
      </c>
      <c r="B11" s="66"/>
      <c r="C11" s="66"/>
      <c r="D11" s="66"/>
      <c r="E11" s="66"/>
      <c r="F11" s="66"/>
      <c r="G11" s="66"/>
      <c r="H11" s="66"/>
      <c r="I11" s="66"/>
      <c r="J11" s="62" t="s">
        <v>55</v>
      </c>
      <c r="K11" s="62"/>
      <c r="L11" s="62"/>
      <c r="M11" s="62"/>
    </row>
    <row r="12" spans="1:13" ht="149.4" customHeight="1" x14ac:dyDescent="0.3">
      <c r="A12" s="65" t="s">
        <v>53</v>
      </c>
      <c r="B12" s="66"/>
      <c r="C12" s="66"/>
      <c r="D12" s="66"/>
      <c r="E12" s="66"/>
      <c r="F12" s="66"/>
      <c r="G12" s="66"/>
      <c r="H12" s="66"/>
      <c r="I12" s="66"/>
      <c r="J12" s="62" t="s">
        <v>56</v>
      </c>
      <c r="K12" s="62"/>
      <c r="L12" s="62"/>
      <c r="M12" s="62"/>
    </row>
    <row r="13" spans="1:13" ht="67.8" customHeight="1" x14ac:dyDescent="0.3">
      <c r="A13" s="63" t="s">
        <v>53</v>
      </c>
      <c r="B13" s="64"/>
      <c r="C13" s="64"/>
      <c r="D13" s="64"/>
      <c r="E13" s="64"/>
      <c r="F13" s="64"/>
      <c r="G13" s="64"/>
      <c r="H13" s="64"/>
      <c r="I13" s="64"/>
      <c r="J13" s="62" t="s">
        <v>57</v>
      </c>
      <c r="K13" s="62"/>
      <c r="L13" s="62"/>
      <c r="M13" s="62"/>
    </row>
    <row r="14" spans="1:13" ht="78.599999999999994" customHeight="1" x14ac:dyDescent="0.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133.19999999999999" customHeight="1" x14ac:dyDescent="0.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56.4" customHeight="1" x14ac:dyDescent="0.3">
      <c r="A16" s="52" t="str">
        <f>IF(G8&lt;=E8,"حالت1","سلول بعدی")</f>
        <v>سلول بعدی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9" ht="46.2" customHeight="1" x14ac:dyDescent="0.3">
      <c r="A17" s="52" t="str">
        <f>IF(G8&gt;E8,"حالت2","سلول بعدی")</f>
        <v>حالت2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9" ht="56.4" customHeight="1" x14ac:dyDescent="0.3">
      <c r="A18" s="52" t="str">
        <f>IF(G8&gt;D8,"حالت3","سلول بعدی")</f>
        <v>حالت3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9" ht="56.4" customHeight="1" x14ac:dyDescent="0.3">
      <c r="A19" s="52" t="b">
        <f>IF(G8&gt;C8,"ابعاد مقطع بزرگتر شود")</f>
        <v>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9" s="2" customFormat="1" ht="75" customHeight="1" x14ac:dyDescent="0.3">
      <c r="A20" s="59" t="s">
        <v>58</v>
      </c>
      <c r="B20" s="60"/>
      <c r="C20" s="60"/>
      <c r="D20" s="61"/>
      <c r="E20" s="56" t="s">
        <v>60</v>
      </c>
      <c r="F20" s="57"/>
      <c r="G20" s="58"/>
      <c r="H20" s="53"/>
      <c r="I20" s="54"/>
      <c r="J20" s="55"/>
      <c r="K20" s="53"/>
      <c r="L20" s="54"/>
      <c r="M20" s="55"/>
    </row>
    <row r="21" spans="1:19" s="2" customFormat="1" ht="84" customHeight="1" x14ac:dyDescent="0.3">
      <c r="A21" s="67">
        <f>(((G8*10000)-(A8*F8*10000))/(A8*M8*H8))*10</f>
        <v>1.7301038062283736</v>
      </c>
      <c r="B21" s="68"/>
      <c r="C21" s="68"/>
      <c r="D21" s="69"/>
      <c r="E21" s="67">
        <f>K21</f>
        <v>4.117647058823529</v>
      </c>
      <c r="F21" s="68"/>
      <c r="G21" s="69"/>
      <c r="H21" s="67">
        <f>(0.66*L8^0.5*K8/M8)*10</f>
        <v>38.823529411764703</v>
      </c>
      <c r="I21" s="68"/>
      <c r="J21" s="69"/>
      <c r="K21" s="67">
        <f>(MAX(0.062*L8^0.5*K8/M8,0.35*K8/M8))*10</f>
        <v>4.117647058823529</v>
      </c>
      <c r="L21" s="68"/>
      <c r="M21" s="69"/>
    </row>
    <row r="22" spans="1:19" ht="48.6" customHeight="1" x14ac:dyDescent="0.3">
      <c r="A22" s="50">
        <f>E21</f>
        <v>4.117647058823529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9" ht="66.599999999999994" customHeight="1" x14ac:dyDescent="0.3">
      <c r="A23" s="74" t="s">
        <v>62</v>
      </c>
      <c r="B23" s="74"/>
      <c r="C23" s="74"/>
      <c r="D23" s="74"/>
      <c r="E23" s="74"/>
      <c r="F23" s="74"/>
      <c r="G23" s="74"/>
      <c r="H23" s="40">
        <v>10</v>
      </c>
      <c r="I23" s="76"/>
      <c r="J23" s="76"/>
      <c r="K23" s="76"/>
      <c r="L23" s="76"/>
      <c r="M23" s="76"/>
    </row>
    <row r="24" spans="1:19" ht="48.6" customHeight="1" x14ac:dyDescent="0.3">
      <c r="A24" s="75">
        <f>((M8*10)*A22*(H8/1000))/1000</f>
        <v>4.76</v>
      </c>
      <c r="B24" s="75"/>
      <c r="C24" s="75"/>
      <c r="D24" s="75"/>
      <c r="E24" s="75"/>
      <c r="F24" s="75"/>
      <c r="G24" s="75"/>
      <c r="H24" s="73" t="s">
        <v>61</v>
      </c>
      <c r="I24" s="73"/>
      <c r="J24" s="73"/>
      <c r="K24" s="73"/>
      <c r="L24" s="73"/>
      <c r="M24" s="73"/>
    </row>
    <row r="25" spans="1:19" ht="57" customHeight="1" x14ac:dyDescent="0.3">
      <c r="A25" s="72">
        <f>((0.785*(H23/10)^2*2)/A22)*100</f>
        <v>38.128571428571433</v>
      </c>
      <c r="B25" s="72"/>
      <c r="C25" s="72"/>
      <c r="D25" s="72"/>
      <c r="E25" s="72"/>
      <c r="F25" s="72"/>
      <c r="G25" s="72"/>
      <c r="H25" s="73" t="s">
        <v>63</v>
      </c>
      <c r="I25" s="73"/>
      <c r="J25" s="73"/>
      <c r="K25" s="73"/>
      <c r="L25" s="73"/>
      <c r="M25" s="73"/>
    </row>
    <row r="26" spans="1:19" ht="51.6" customHeight="1" x14ac:dyDescent="0.3">
      <c r="A26" s="72">
        <f>IF(B8&lt;=2*F8,O26,O27)</f>
        <v>17</v>
      </c>
      <c r="B26" s="72"/>
      <c r="C26" s="72"/>
      <c r="D26" s="72"/>
      <c r="E26" s="72"/>
      <c r="F26" s="72"/>
      <c r="G26" s="72"/>
      <c r="H26" s="73" t="s">
        <v>65</v>
      </c>
      <c r="I26" s="73"/>
      <c r="J26" s="73"/>
      <c r="K26" s="73"/>
      <c r="L26" s="73"/>
      <c r="M26" s="73"/>
      <c r="O26" s="70">
        <f>MIN(H8/10/2,60)</f>
        <v>17</v>
      </c>
      <c r="P26" s="70"/>
      <c r="Q26" s="70"/>
      <c r="R26" s="70"/>
      <c r="S26" s="70"/>
    </row>
    <row r="27" spans="1:19" x14ac:dyDescent="0.3">
      <c r="O27" s="71">
        <f>MIN(H8/10/4,30)</f>
        <v>8.5</v>
      </c>
      <c r="P27" s="71"/>
      <c r="Q27" s="71"/>
      <c r="R27" s="71"/>
      <c r="S27" s="71"/>
    </row>
  </sheetData>
  <mergeCells count="36">
    <mergeCell ref="O26:S26"/>
    <mergeCell ref="O27:S27"/>
    <mergeCell ref="A26:G26"/>
    <mergeCell ref="H26:M26"/>
    <mergeCell ref="A23:G23"/>
    <mergeCell ref="A24:G24"/>
    <mergeCell ref="H24:M24"/>
    <mergeCell ref="I23:M23"/>
    <mergeCell ref="H25:M25"/>
    <mergeCell ref="A25:G25"/>
    <mergeCell ref="J12:M12"/>
    <mergeCell ref="A13:I13"/>
    <mergeCell ref="J13:M13"/>
    <mergeCell ref="K21:M21"/>
    <mergeCell ref="H21:J21"/>
    <mergeCell ref="E21:G21"/>
    <mergeCell ref="A21:D21"/>
    <mergeCell ref="A17:M17"/>
    <mergeCell ref="A18:M18"/>
    <mergeCell ref="A19:M19"/>
    <mergeCell ref="A2:M2"/>
    <mergeCell ref="A9:F9"/>
    <mergeCell ref="G9:M9"/>
    <mergeCell ref="A15:M15"/>
    <mergeCell ref="A22:M22"/>
    <mergeCell ref="A16:M16"/>
    <mergeCell ref="K20:M20"/>
    <mergeCell ref="H20:J20"/>
    <mergeCell ref="E20:G20"/>
    <mergeCell ref="A20:D20"/>
    <mergeCell ref="A14:M14"/>
    <mergeCell ref="J10:M10"/>
    <mergeCell ref="A10:I10"/>
    <mergeCell ref="A11:I11"/>
    <mergeCell ref="J11:M11"/>
    <mergeCell ref="A12:I12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showGridLines="0" rightToLeft="1" topLeftCell="A4" zoomScale="80" zoomScaleNormal="80" workbookViewId="0">
      <selection activeCell="F18" sqref="F18"/>
    </sheetView>
  </sheetViews>
  <sheetFormatPr defaultColWidth="9.109375" defaultRowHeight="31.2" x14ac:dyDescent="0.3"/>
  <cols>
    <col min="1" max="1" width="19.44140625" style="1" customWidth="1"/>
    <col min="2" max="2" width="18.6640625" style="1" customWidth="1"/>
    <col min="3" max="3" width="24.33203125" style="1" customWidth="1"/>
    <col min="4" max="4" width="19.6640625" style="1" customWidth="1"/>
    <col min="5" max="5" width="18.6640625" style="1" customWidth="1"/>
    <col min="6" max="6" width="22.33203125" style="1" customWidth="1"/>
    <col min="7" max="7" width="18.6640625" style="1" customWidth="1"/>
    <col min="8" max="9" width="20.109375" style="1" customWidth="1"/>
    <col min="10" max="10" width="18.33203125" style="1" customWidth="1"/>
    <col min="11" max="16" width="9.109375" style="26"/>
    <col min="17" max="17" width="9.109375" style="26" customWidth="1"/>
    <col min="18" max="39" width="9.109375" style="26"/>
    <col min="40" max="16384" width="9.109375" style="1"/>
  </cols>
  <sheetData>
    <row r="1" spans="1:39" ht="34.5" customHeight="1" x14ac:dyDescent="0.3"/>
    <row r="2" spans="1:39" s="2" customFormat="1" ht="63" customHeight="1" x14ac:dyDescent="0.3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s="2" customFormat="1" ht="36" customHeigh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s="2" customFormat="1" ht="45" customHeigh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:39" s="2" customFormat="1" ht="36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s="2" customFormat="1" ht="18.75" customHeight="1" x14ac:dyDescent="0.3">
      <c r="A6" s="78" t="s">
        <v>20</v>
      </c>
      <c r="B6" s="78"/>
      <c r="C6" s="78"/>
      <c r="D6" s="78"/>
      <c r="E6" s="78"/>
      <c r="F6" s="78"/>
      <c r="G6" s="78"/>
      <c r="H6" s="78"/>
      <c r="I6" s="78"/>
      <c r="J6" s="7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1:39" s="2" customFormat="1" ht="18.75" customHeight="1" x14ac:dyDescent="0.3">
      <c r="A7" s="78"/>
      <c r="B7" s="78"/>
      <c r="C7" s="78"/>
      <c r="D7" s="78"/>
      <c r="E7" s="78"/>
      <c r="F7" s="78"/>
      <c r="G7" s="78"/>
      <c r="H7" s="78"/>
      <c r="I7" s="78"/>
      <c r="J7" s="78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  <row r="8" spans="1:39" s="2" customFormat="1" ht="18.75" customHeight="1" x14ac:dyDescent="0.3">
      <c r="A8" s="78"/>
      <c r="B8" s="78"/>
      <c r="C8" s="78"/>
      <c r="D8" s="78"/>
      <c r="E8" s="78"/>
      <c r="F8" s="78"/>
      <c r="G8" s="78"/>
      <c r="H8" s="78"/>
      <c r="I8" s="78"/>
      <c r="J8" s="7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</row>
    <row r="9" spans="1:39" s="2" customFormat="1" ht="23.4" x14ac:dyDescent="0.3">
      <c r="A9" s="15" t="s">
        <v>12</v>
      </c>
      <c r="B9" s="4" t="s">
        <v>0</v>
      </c>
      <c r="C9" s="9" t="s">
        <v>19</v>
      </c>
      <c r="D9" s="8" t="s">
        <v>11</v>
      </c>
      <c r="E9" s="8" t="s">
        <v>6</v>
      </c>
      <c r="F9" s="9" t="s">
        <v>10</v>
      </c>
      <c r="G9" s="9" t="s">
        <v>2</v>
      </c>
      <c r="H9" s="9" t="s">
        <v>3</v>
      </c>
      <c r="I9" s="9" t="s">
        <v>4</v>
      </c>
      <c r="J9" s="9" t="s">
        <v>5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1:39" s="2" customFormat="1" ht="29.25" customHeight="1" x14ac:dyDescent="0.3">
      <c r="A10" s="28" t="s">
        <v>41</v>
      </c>
      <c r="B10" s="11">
        <v>0.9</v>
      </c>
      <c r="C10" s="3">
        <v>18.88</v>
      </c>
      <c r="D10" s="16">
        <f>(((3300*(I10/10)^0.5+6900))*((25/23)^1.5))*10</f>
        <v>265175.93961606245</v>
      </c>
      <c r="E10" s="10">
        <f>F10-G10</f>
        <v>75</v>
      </c>
      <c r="F10" s="3">
        <v>80</v>
      </c>
      <c r="G10" s="3">
        <v>5</v>
      </c>
      <c r="H10" s="3">
        <v>60</v>
      </c>
      <c r="I10" s="3">
        <v>250</v>
      </c>
      <c r="J10" s="3">
        <v>4000</v>
      </c>
      <c r="K10" s="27"/>
      <c r="L10" s="30"/>
      <c r="M10" s="27"/>
      <c r="N10" s="27"/>
      <c r="O10" s="84">
        <f>I10/10</f>
        <v>25</v>
      </c>
      <c r="P10" s="84"/>
      <c r="Q10" s="84"/>
      <c r="R10" s="84"/>
      <c r="S10" s="84"/>
      <c r="T10" s="84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1:39" ht="61.5" customHeight="1" x14ac:dyDescent="0.3">
      <c r="A11" s="78" t="s">
        <v>13</v>
      </c>
      <c r="B11" s="78"/>
      <c r="C11" s="78"/>
      <c r="D11" s="78"/>
      <c r="E11" s="78"/>
      <c r="F11" s="78"/>
      <c r="G11" s="78"/>
      <c r="H11" s="78"/>
      <c r="I11" s="78"/>
      <c r="J11" s="78"/>
      <c r="K11" s="31"/>
      <c r="L11" s="31"/>
      <c r="M11" s="31"/>
      <c r="N11" s="31"/>
      <c r="O11" s="85">
        <f>IF(O10&lt;=28,0.85,1.05-0.00714*O10)</f>
        <v>0.85</v>
      </c>
      <c r="P11" s="85"/>
      <c r="Q11" s="85"/>
      <c r="R11" s="85"/>
      <c r="S11" s="85"/>
      <c r="T11" s="85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ht="52.5" customHeight="1" x14ac:dyDescent="0.3">
      <c r="A12" s="80"/>
      <c r="B12" s="81"/>
      <c r="C12" s="81"/>
      <c r="D12" s="17"/>
      <c r="E12" s="18" t="s">
        <v>14</v>
      </c>
      <c r="F12" s="17">
        <f>(0.003/(0.003+0.005))*E10</f>
        <v>28.125</v>
      </c>
      <c r="G12" s="82"/>
      <c r="H12" s="82"/>
      <c r="I12" s="82"/>
      <c r="J12" s="83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ht="52.5" customHeight="1" x14ac:dyDescent="0.3">
      <c r="A13" s="80"/>
      <c r="B13" s="81"/>
      <c r="C13" s="81"/>
      <c r="D13" s="17"/>
      <c r="E13" s="18" t="s">
        <v>14</v>
      </c>
      <c r="F13" s="17">
        <f>O11*F12</f>
        <v>23.90625</v>
      </c>
      <c r="G13" s="82"/>
      <c r="H13" s="82"/>
      <c r="I13" s="82"/>
      <c r="J13" s="83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ht="52.5" customHeight="1" x14ac:dyDescent="0.3">
      <c r="A14" s="80"/>
      <c r="B14" s="81"/>
      <c r="C14" s="81"/>
      <c r="D14" s="17"/>
      <c r="E14" s="18" t="s">
        <v>14</v>
      </c>
      <c r="F14" s="17">
        <f>E10-(E10^2-((2*C10*100000)/(0.85*I10*B10*H10)))^0.5</f>
        <v>2.2268124982001751</v>
      </c>
      <c r="G14" s="82"/>
      <c r="H14" s="82"/>
      <c r="I14" s="82"/>
      <c r="J14" s="83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ht="52.5" customHeight="1" x14ac:dyDescent="0.3">
      <c r="A15" s="86" t="str">
        <f>IF(F14&lt;F13,"مقطع نیاز به فولاد فشاری  ندارد","مقطع نیازمند فولاد فشاری است")</f>
        <v>مقطع نیاز به فولاد فشاری  ندارد</v>
      </c>
      <c r="B15" s="86"/>
      <c r="C15" s="86"/>
      <c r="D15" s="86"/>
      <c r="E15" s="86"/>
      <c r="F15" s="86"/>
      <c r="G15" s="86"/>
      <c r="H15" s="86"/>
      <c r="I15" s="86"/>
      <c r="J15" s="86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x14ac:dyDescent="0.3"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ht="61.5" customHeight="1" x14ac:dyDescent="0.3">
      <c r="A17" s="78" t="s">
        <v>15</v>
      </c>
      <c r="B17" s="78"/>
      <c r="C17" s="78"/>
      <c r="D17" s="78"/>
      <c r="E17" s="78"/>
      <c r="F17" s="78"/>
      <c r="G17" s="78"/>
      <c r="H17" s="78"/>
      <c r="I17" s="78"/>
      <c r="J17" s="78"/>
      <c r="K17" s="31"/>
      <c r="L17" s="31"/>
      <c r="M17" s="31"/>
      <c r="N17" s="31"/>
      <c r="O17" s="32"/>
      <c r="P17" s="32"/>
      <c r="Q17" s="32"/>
      <c r="R17" s="32"/>
      <c r="S17" s="32"/>
      <c r="T17" s="32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ht="60" customHeight="1" x14ac:dyDescent="0.3">
      <c r="A18" s="80"/>
      <c r="B18" s="81"/>
      <c r="C18" s="81"/>
      <c r="D18" s="17"/>
      <c r="E18" s="18" t="s">
        <v>16</v>
      </c>
      <c r="F18" s="19">
        <f>(C10*10^5)/(0.9*J10*(E10-(F14/2)))</f>
        <v>7.0979648380130778</v>
      </c>
      <c r="G18" s="82"/>
      <c r="H18" s="82"/>
      <c r="I18" s="82"/>
      <c r="J18" s="83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ht="60" customHeight="1" x14ac:dyDescent="0.3">
      <c r="A19" s="80"/>
      <c r="B19" s="81"/>
      <c r="C19" s="81"/>
      <c r="D19" s="17"/>
      <c r="E19" s="18" t="s">
        <v>16</v>
      </c>
      <c r="F19" s="20">
        <f>M19*H10*E10</f>
        <v>15.749999999999996</v>
      </c>
      <c r="G19" s="82"/>
      <c r="H19" s="82"/>
      <c r="I19" s="82"/>
      <c r="J19" s="83"/>
      <c r="K19" s="31"/>
      <c r="L19" s="31"/>
      <c r="M19" s="88">
        <f>MAX(P19:U19)</f>
        <v>3.4999999999999996E-3</v>
      </c>
      <c r="N19" s="85"/>
      <c r="O19" s="85"/>
      <c r="P19" s="88">
        <f>((0.25*(I10/10)^0.5))/(J10/10)</f>
        <v>3.1250000000000002E-3</v>
      </c>
      <c r="Q19" s="88"/>
      <c r="R19" s="88"/>
      <c r="S19" s="87">
        <f>(1.4/(J10/10))</f>
        <v>3.4999999999999996E-3</v>
      </c>
      <c r="T19" s="87"/>
      <c r="U19" s="87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ht="60" customHeight="1" x14ac:dyDescent="0.3">
      <c r="A20" s="80"/>
      <c r="B20" s="81"/>
      <c r="C20" s="81"/>
      <c r="D20" s="17"/>
      <c r="E20" s="18" t="s">
        <v>16</v>
      </c>
      <c r="F20" s="20">
        <f>P20*H10*E10</f>
        <v>87.087053571428555</v>
      </c>
      <c r="G20" s="82"/>
      <c r="H20" s="82"/>
      <c r="I20" s="82"/>
      <c r="J20" s="83"/>
      <c r="K20" s="31"/>
      <c r="L20" s="31"/>
      <c r="M20" s="88"/>
      <c r="N20" s="85"/>
      <c r="O20" s="85"/>
      <c r="P20" s="88">
        <f>((600+(J10/10))/1400)*S20</f>
        <v>1.9352678571428569E-2</v>
      </c>
      <c r="Q20" s="88"/>
      <c r="R20" s="88"/>
      <c r="S20" s="87">
        <f>0.85*O11*((I10/10)/(J10/10))*(600/(600+(J10/10)))</f>
        <v>2.7093749999999996E-2</v>
      </c>
      <c r="T20" s="87"/>
      <c r="U20" s="87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x14ac:dyDescent="0.3">
      <c r="H21" s="33">
        <f>C23/(H10*E10)</f>
        <v>2.0978429410127542E-3</v>
      </c>
      <c r="J21" s="1" t="s">
        <v>39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ht="52.5" customHeight="1" x14ac:dyDescent="0.3">
      <c r="A22" s="86" t="s">
        <v>26</v>
      </c>
      <c r="B22" s="86"/>
      <c r="C22" s="86"/>
      <c r="D22" s="86"/>
      <c r="E22" s="86"/>
      <c r="F22" s="86"/>
      <c r="G22" s="86"/>
      <c r="H22" s="86"/>
      <c r="I22" s="86"/>
      <c r="J22" s="8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ht="57" customHeight="1" x14ac:dyDescent="0.3">
      <c r="A23" s="92" t="s">
        <v>18</v>
      </c>
      <c r="B23" s="93"/>
      <c r="C23" s="90">
        <f>IF(F18&lt;F19,M23,IF(F18&gt;F20,"مقطع نیازمند فولاد فشاری است",F18))</f>
        <v>9.4402932345573944</v>
      </c>
      <c r="D23" s="90"/>
      <c r="E23" s="90"/>
      <c r="F23" s="90"/>
      <c r="G23" s="90"/>
      <c r="H23" s="90"/>
      <c r="I23" s="90"/>
      <c r="J23" s="91"/>
      <c r="K23" s="31"/>
      <c r="L23" s="31"/>
      <c r="M23" s="89">
        <f>MIN(P23:U23)</f>
        <v>9.4402932345573944</v>
      </c>
      <c r="N23" s="89"/>
      <c r="O23" s="89"/>
      <c r="P23" s="89">
        <f>F19</f>
        <v>15.749999999999996</v>
      </c>
      <c r="Q23" s="89"/>
      <c r="R23" s="89"/>
      <c r="S23" s="85">
        <f>1.33*F18</f>
        <v>9.4402932345573944</v>
      </c>
      <c r="T23" s="85"/>
      <c r="U23" s="85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x14ac:dyDescent="0.3">
      <c r="H24" s="33">
        <f>C23/(H10*F10)</f>
        <v>1.9667277571994574E-3</v>
      </c>
      <c r="J24" s="1" t="s">
        <v>40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1:39" ht="61.2" x14ac:dyDescent="0.3">
      <c r="A25" s="94" t="s">
        <v>34</v>
      </c>
      <c r="B25" s="94"/>
      <c r="C25" s="94"/>
      <c r="D25" s="12" t="s">
        <v>28</v>
      </c>
      <c r="E25" s="12" t="s">
        <v>27</v>
      </c>
      <c r="F25" s="21" t="s">
        <v>25</v>
      </c>
      <c r="G25" s="12" t="s">
        <v>23</v>
      </c>
      <c r="H25" s="12" t="s">
        <v>22</v>
      </c>
      <c r="I25" s="12" t="s">
        <v>21</v>
      </c>
      <c r="J25" s="12" t="s">
        <v>33</v>
      </c>
      <c r="K25" s="31"/>
      <c r="L25" s="31"/>
      <c r="M25" s="31"/>
      <c r="N25" s="31"/>
      <c r="O25" s="85"/>
      <c r="P25" s="85"/>
      <c r="Q25" s="85" t="s">
        <v>24</v>
      </c>
      <c r="R25" s="85"/>
      <c r="S25" s="85" t="s">
        <v>23</v>
      </c>
      <c r="T25" s="85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ht="36.6" x14ac:dyDescent="0.3">
      <c r="A26" s="95">
        <f>E26+D26</f>
        <v>15.061153109111473</v>
      </c>
      <c r="B26" s="96"/>
      <c r="C26" s="96"/>
      <c r="D26" s="22">
        <f>(H26*10^5)/(J10*(E10-G10)*B10)</f>
        <v>-61.140018765888527</v>
      </c>
      <c r="E26" s="22">
        <f>(I26*10^5)/((J10*(E10-(F13*0.5)))*0.9)</f>
        <v>76.201171875</v>
      </c>
      <c r="F26" s="23">
        <f>(H26*10^5)/((G26-(0.85*I10))*(E10-G10)*(B10))</f>
        <v>-64.570316848463122</v>
      </c>
      <c r="G26" s="22">
        <f>IF(S26&gt;Q26,Q26,S26)</f>
        <v>4000</v>
      </c>
      <c r="H26" s="22">
        <f>C10-I26</f>
        <v>-154.07284729003908</v>
      </c>
      <c r="I26" s="22">
        <f>(J26*(E10-(F13*0.5))*B10)*10^-5</f>
        <v>172.95284729003907</v>
      </c>
      <c r="J26" s="22">
        <f>0.85*I10*H10*F13</f>
        <v>304804.6875</v>
      </c>
      <c r="K26" s="31"/>
      <c r="L26" s="31"/>
      <c r="M26" s="31"/>
      <c r="N26" s="31"/>
      <c r="O26" s="85"/>
      <c r="P26" s="85"/>
      <c r="Q26" s="85">
        <f>J10</f>
        <v>4000</v>
      </c>
      <c r="R26" s="85"/>
      <c r="S26" s="85">
        <f>(2*10^6*0.003)*((F12-G10)/F12)</f>
        <v>4933.333333333333</v>
      </c>
      <c r="T26" s="85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ht="36.6" x14ac:dyDescent="0.3">
      <c r="A27" s="96"/>
      <c r="B27" s="96"/>
      <c r="C27" s="96"/>
      <c r="D27" s="24" t="s">
        <v>32</v>
      </c>
      <c r="E27" s="24" t="s">
        <v>32</v>
      </c>
      <c r="F27" s="25" t="s">
        <v>32</v>
      </c>
      <c r="G27" s="24" t="s">
        <v>31</v>
      </c>
      <c r="H27" s="24" t="s">
        <v>30</v>
      </c>
      <c r="I27" s="24" t="s">
        <v>30</v>
      </c>
      <c r="J27" s="24" t="s">
        <v>29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x14ac:dyDescent="0.3"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ht="26.25" customHeight="1" x14ac:dyDescent="0.3">
      <c r="A29" s="97" t="s">
        <v>35</v>
      </c>
      <c r="B29" s="98"/>
      <c r="C29" s="98"/>
      <c r="D29" s="98"/>
      <c r="E29" s="98"/>
      <c r="F29" s="98"/>
      <c r="G29" s="98"/>
      <c r="H29" s="98"/>
      <c r="I29" s="98"/>
      <c r="J29" s="9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ht="26.25" customHeight="1" x14ac:dyDescent="0.3">
      <c r="A30" s="100"/>
      <c r="B30" s="101"/>
      <c r="C30" s="101"/>
      <c r="D30" s="101"/>
      <c r="E30" s="101"/>
      <c r="F30" s="101"/>
      <c r="G30" s="101"/>
      <c r="H30" s="101"/>
      <c r="I30" s="101"/>
      <c r="J30" s="10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</sheetData>
  <sheetProtection algorithmName="SHA-512" hashValue="bT8R6MTAeTPDUyLmWv8tmKf45ktONXRlCHa5Q+n7TqaH1jefKTrUxnP9K/9QuKjD2hrzonejaE6sRLbLCwuuaQ==" saltValue="Z8a7PpNvIotzaGTLoeR7hg==" spinCount="100000" sheet="1" objects="1" scenarios="1"/>
  <mergeCells count="42">
    <mergeCell ref="A25:C25"/>
    <mergeCell ref="A26:C27"/>
    <mergeCell ref="A29:J30"/>
    <mergeCell ref="S25:T25"/>
    <mergeCell ref="S26:T26"/>
    <mergeCell ref="O25:P25"/>
    <mergeCell ref="Q25:R25"/>
    <mergeCell ref="O26:P26"/>
    <mergeCell ref="Q26:R26"/>
    <mergeCell ref="S20:U20"/>
    <mergeCell ref="S23:U23"/>
    <mergeCell ref="P23:R23"/>
    <mergeCell ref="M23:O23"/>
    <mergeCell ref="A22:J22"/>
    <mergeCell ref="A20:C20"/>
    <mergeCell ref="C23:J23"/>
    <mergeCell ref="A23:B23"/>
    <mergeCell ref="G20:J20"/>
    <mergeCell ref="M20:O20"/>
    <mergeCell ref="P20:R20"/>
    <mergeCell ref="A19:C19"/>
    <mergeCell ref="G19:J19"/>
    <mergeCell ref="S19:U19"/>
    <mergeCell ref="P19:R19"/>
    <mergeCell ref="M19:O19"/>
    <mergeCell ref="A17:J17"/>
    <mergeCell ref="A18:C18"/>
    <mergeCell ref="G18:J18"/>
    <mergeCell ref="O10:T10"/>
    <mergeCell ref="A12:C12"/>
    <mergeCell ref="A13:C13"/>
    <mergeCell ref="G12:J12"/>
    <mergeCell ref="G13:J13"/>
    <mergeCell ref="O11:T11"/>
    <mergeCell ref="A15:J15"/>
    <mergeCell ref="A14:C14"/>
    <mergeCell ref="G14:J14"/>
    <mergeCell ref="F3:J5"/>
    <mergeCell ref="A3:E5"/>
    <mergeCell ref="A6:J8"/>
    <mergeCell ref="A2:J2"/>
    <mergeCell ref="A11:J11"/>
  </mergeCells>
  <pageMargins left="0.7" right="0.7" top="0.75" bottom="0.75" header="0.3" footer="0.3"/>
  <pageSetup scale="43" orientation="portrait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rightToLeft="1" zoomScale="90" zoomScaleNormal="90" workbookViewId="0">
      <selection activeCell="G10" sqref="G10"/>
    </sheetView>
  </sheetViews>
  <sheetFormatPr defaultColWidth="9.109375" defaultRowHeight="31.2" x14ac:dyDescent="0.3"/>
  <cols>
    <col min="1" max="1" width="18.6640625" style="1" customWidth="1"/>
    <col min="2" max="3" width="19.6640625" style="1" customWidth="1"/>
    <col min="4" max="6" width="18.6640625" style="1" customWidth="1"/>
    <col min="7" max="7" width="25.109375" style="1" bestFit="1" customWidth="1"/>
    <col min="8" max="8" width="20.109375" style="1" customWidth="1"/>
    <col min="9" max="9" width="18.33203125" style="1" customWidth="1"/>
    <col min="10" max="15" width="9.109375" style="1"/>
    <col min="16" max="16" width="9.109375" style="1" customWidth="1"/>
    <col min="17" max="16384" width="9.109375" style="1"/>
  </cols>
  <sheetData>
    <row r="1" spans="1:9" ht="34.5" customHeight="1" x14ac:dyDescent="0.3"/>
    <row r="2" spans="1:9" s="2" customFormat="1" ht="44.25" customHeight="1" x14ac:dyDescent="0.3">
      <c r="A2" s="115" t="s">
        <v>7</v>
      </c>
      <c r="B2" s="115"/>
      <c r="C2" s="115"/>
      <c r="D2" s="115"/>
      <c r="E2" s="115"/>
      <c r="F2" s="115"/>
      <c r="G2" s="115"/>
      <c r="H2" s="115"/>
      <c r="I2" s="115"/>
    </row>
    <row r="3" spans="1:9" s="2" customFormat="1" ht="33" customHeight="1" x14ac:dyDescent="0.3">
      <c r="A3" s="77"/>
      <c r="B3" s="77"/>
      <c r="C3" s="77"/>
      <c r="D3" s="77"/>
      <c r="E3" s="77"/>
      <c r="F3" s="77"/>
      <c r="G3" s="77"/>
      <c r="H3" s="77"/>
      <c r="I3" s="77"/>
    </row>
    <row r="4" spans="1:9" s="2" customFormat="1" ht="33" customHeight="1" x14ac:dyDescent="0.3">
      <c r="A4" s="77"/>
      <c r="B4" s="77"/>
      <c r="C4" s="77"/>
      <c r="D4" s="77"/>
      <c r="E4" s="77"/>
      <c r="F4" s="77"/>
      <c r="G4" s="77"/>
      <c r="H4" s="77"/>
      <c r="I4" s="77"/>
    </row>
    <row r="5" spans="1:9" s="2" customFormat="1" ht="33" customHeight="1" x14ac:dyDescent="0.3">
      <c r="A5" s="77"/>
      <c r="B5" s="77"/>
      <c r="C5" s="77"/>
      <c r="D5" s="77"/>
      <c r="E5" s="77"/>
      <c r="F5" s="77"/>
      <c r="G5" s="77"/>
      <c r="H5" s="77"/>
      <c r="I5" s="77"/>
    </row>
    <row r="6" spans="1:9" s="2" customFormat="1" ht="12.75" customHeight="1" x14ac:dyDescent="0.3">
      <c r="A6" s="77"/>
      <c r="B6" s="77"/>
      <c r="C6" s="77"/>
      <c r="D6" s="77"/>
      <c r="E6" s="77"/>
      <c r="F6" s="77"/>
      <c r="G6" s="77"/>
      <c r="H6" s="77"/>
      <c r="I6" s="77"/>
    </row>
    <row r="7" spans="1:9" s="2" customFormat="1" ht="12.75" customHeight="1" x14ac:dyDescent="0.3">
      <c r="A7" s="77"/>
      <c r="B7" s="77"/>
      <c r="C7" s="77"/>
      <c r="D7" s="77"/>
      <c r="E7" s="77"/>
      <c r="F7" s="77"/>
      <c r="G7" s="77"/>
      <c r="H7" s="77"/>
      <c r="I7" s="77"/>
    </row>
    <row r="8" spans="1:9" s="2" customFormat="1" ht="12.75" customHeight="1" x14ac:dyDescent="0.3">
      <c r="A8" s="77"/>
      <c r="B8" s="77"/>
      <c r="C8" s="77"/>
      <c r="D8" s="77"/>
      <c r="E8" s="77"/>
      <c r="F8" s="77"/>
      <c r="G8" s="77"/>
      <c r="H8" s="77"/>
      <c r="I8" s="77"/>
    </row>
    <row r="9" spans="1:9" s="2" customFormat="1" ht="23.4" x14ac:dyDescent="0.3">
      <c r="A9" s="4" t="s">
        <v>0</v>
      </c>
      <c r="B9" s="5" t="s">
        <v>9</v>
      </c>
      <c r="C9" s="6" t="s">
        <v>8</v>
      </c>
      <c r="D9" s="5" t="s">
        <v>6</v>
      </c>
      <c r="E9" s="6" t="s">
        <v>1</v>
      </c>
      <c r="F9" s="6" t="s">
        <v>2</v>
      </c>
      <c r="G9" s="6" t="s">
        <v>3</v>
      </c>
      <c r="H9" s="6" t="s">
        <v>4</v>
      </c>
      <c r="I9" s="6" t="s">
        <v>5</v>
      </c>
    </row>
    <row r="10" spans="1:9" s="2" customFormat="1" ht="22.8" x14ac:dyDescent="0.3">
      <c r="A10" s="5">
        <v>0.9</v>
      </c>
      <c r="B10" s="5">
        <f>C10*A10</f>
        <v>6199000</v>
      </c>
      <c r="C10" s="3">
        <f>(61.99*10^5)/0.9</f>
        <v>6887777.777777778</v>
      </c>
      <c r="D10" s="5">
        <f>E10-F10</f>
        <v>75</v>
      </c>
      <c r="E10" s="3">
        <v>80</v>
      </c>
      <c r="F10" s="3">
        <v>5</v>
      </c>
      <c r="G10" s="3">
        <v>50</v>
      </c>
      <c r="H10" s="3">
        <v>250</v>
      </c>
      <c r="I10" s="3">
        <v>4000</v>
      </c>
    </row>
    <row r="11" spans="1:9" ht="18" customHeight="1" x14ac:dyDescent="0.3"/>
    <row r="12" spans="1:9" ht="63" customHeight="1" x14ac:dyDescent="0.3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35.25" customHeight="1" x14ac:dyDescent="0.3">
      <c r="A13" s="104">
        <f>(I10/(0.85*H10))</f>
        <v>18.823529411764707</v>
      </c>
      <c r="B13" s="104"/>
      <c r="C13" s="104"/>
      <c r="D13" s="104"/>
      <c r="E13" s="104"/>
      <c r="F13" s="104"/>
      <c r="G13" s="104"/>
      <c r="H13" s="104"/>
      <c r="I13" s="104"/>
    </row>
    <row r="14" spans="1:9" ht="15.75" customHeight="1" x14ac:dyDescent="0.3"/>
    <row r="15" spans="1:9" ht="54" customHeight="1" x14ac:dyDescent="0.3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ht="34.5" customHeight="1" x14ac:dyDescent="0.3">
      <c r="A16" s="104">
        <f>(B10/(A10*G10*D10^2))</f>
        <v>24.489876543209878</v>
      </c>
      <c r="B16" s="104"/>
      <c r="C16" s="104"/>
      <c r="D16" s="104"/>
      <c r="E16" s="104"/>
      <c r="F16" s="104"/>
      <c r="G16" s="104"/>
      <c r="H16" s="104"/>
      <c r="I16" s="104"/>
    </row>
    <row r="17" spans="1:10" ht="9.75" customHeight="1" x14ac:dyDescent="0.3"/>
    <row r="18" spans="1:10" s="7" customFormat="1" ht="42" customHeight="1" x14ac:dyDescent="0.3">
      <c r="A18" s="106"/>
      <c r="B18" s="106"/>
      <c r="C18" s="106"/>
      <c r="D18" s="106"/>
      <c r="E18" s="106"/>
      <c r="F18" s="106"/>
      <c r="G18" s="106"/>
      <c r="H18" s="106"/>
      <c r="I18" s="106"/>
    </row>
    <row r="19" spans="1:10" ht="37.5" customHeight="1" x14ac:dyDescent="0.3">
      <c r="A19" s="107">
        <f>F19*G10*D10</f>
        <v>24.460973376321856</v>
      </c>
      <c r="B19" s="107"/>
      <c r="C19" s="107"/>
      <c r="D19" s="107"/>
      <c r="E19" s="107"/>
      <c r="F19" s="108">
        <f>(1/A13)*(1-(1-(2*A13*A16/I10))^0.5)</f>
        <v>6.5229262336858286E-3</v>
      </c>
      <c r="G19" s="109"/>
      <c r="H19" s="109"/>
      <c r="I19" s="110"/>
    </row>
    <row r="20" spans="1:10" ht="12.75" customHeight="1" x14ac:dyDescent="0.3"/>
    <row r="21" spans="1:10" ht="44.25" customHeight="1" x14ac:dyDescent="0.3">
      <c r="A21" s="111"/>
      <c r="B21" s="82"/>
      <c r="C21" s="82"/>
      <c r="D21" s="82"/>
      <c r="E21" s="82"/>
      <c r="F21" s="82"/>
      <c r="G21" s="82"/>
      <c r="H21" s="82"/>
      <c r="I21" s="83"/>
    </row>
    <row r="22" spans="1:10" x14ac:dyDescent="0.3">
      <c r="A22" s="112">
        <f>IF(H10&lt;=280,0.85,1.05-0.00714*H10/10)</f>
        <v>0.85</v>
      </c>
      <c r="B22" s="113"/>
      <c r="C22" s="113"/>
      <c r="D22" s="113"/>
      <c r="E22" s="113"/>
      <c r="F22" s="113"/>
      <c r="G22" s="113"/>
      <c r="H22" s="113"/>
      <c r="I22" s="114"/>
    </row>
    <row r="23" spans="1:10" ht="16.5" customHeight="1" x14ac:dyDescent="0.3"/>
    <row r="24" spans="1:10" ht="45" customHeight="1" x14ac:dyDescent="0.3">
      <c r="A24" s="13"/>
      <c r="B24" s="13"/>
      <c r="C24" s="13"/>
      <c r="D24" s="13"/>
      <c r="E24" s="13"/>
      <c r="F24" s="13"/>
      <c r="G24" s="13"/>
      <c r="H24" s="13"/>
      <c r="I24" s="13"/>
    </row>
    <row r="25" spans="1:10" x14ac:dyDescent="0.3">
      <c r="A25" s="13">
        <f>0.85*A22*((H10/10)/(I10/10))*(600/(600+I10/10))</f>
        <v>2.7093749999999996E-2</v>
      </c>
      <c r="B25" s="13"/>
      <c r="C25" s="13"/>
      <c r="D25" s="13">
        <f>((600+(I10/10))/1400)*A25</f>
        <v>1.9352678571428569E-2</v>
      </c>
      <c r="E25" s="13"/>
      <c r="F25" s="13"/>
      <c r="G25" s="29">
        <f>MAX(1.4/(I10/10),(0.25*((H10/10)^0.5))/(I10/10))</f>
        <v>3.4999999999999996E-3</v>
      </c>
      <c r="H25" s="14"/>
      <c r="I25" s="14"/>
    </row>
    <row r="26" spans="1:10" ht="45.75" customHeight="1" x14ac:dyDescent="0.3">
      <c r="D26" s="1">
        <f>D25*G10*D10</f>
        <v>72.572544642857139</v>
      </c>
      <c r="E26" s="1" t="s">
        <v>38</v>
      </c>
      <c r="G26" s="1">
        <f>G25*G10*D10</f>
        <v>13.125</v>
      </c>
      <c r="H26" s="1" t="s">
        <v>37</v>
      </c>
    </row>
    <row r="28" spans="1:10" ht="26.25" customHeight="1" x14ac:dyDescent="0.3">
      <c r="A28" s="103" t="s">
        <v>36</v>
      </c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ht="26.25" customHeight="1" x14ac:dyDescent="0.3">
      <c r="A29" s="103"/>
      <c r="B29" s="103"/>
      <c r="C29" s="103"/>
      <c r="D29" s="103"/>
      <c r="E29" s="103"/>
      <c r="F29" s="103"/>
      <c r="G29" s="103"/>
      <c r="H29" s="103"/>
      <c r="I29" s="103"/>
      <c r="J29" s="103"/>
    </row>
  </sheetData>
  <sheetProtection algorithmName="SHA-512" hashValue="XKCBVNtn2vbiIHScpbVE7STHBZAKbA6vbB676Pnp260/uO2nOZ7G9FPP154GzUvPd8nKJLeg7uGP3koPeABeyA==" saltValue="HTIVYgTDShAOQLtsibHx+g==" spinCount="100000" sheet="1" objects="1" scenarios="1"/>
  <mergeCells count="14">
    <mergeCell ref="A2:I2"/>
    <mergeCell ref="A3:I5"/>
    <mergeCell ref="A6:I8"/>
    <mergeCell ref="A12:I12"/>
    <mergeCell ref="A13:I13"/>
    <mergeCell ref="A28:J29"/>
    <mergeCell ref="A16:I16"/>
    <mergeCell ref="A15:I15"/>
    <mergeCell ref="F18:I18"/>
    <mergeCell ref="A18:E18"/>
    <mergeCell ref="A19:E19"/>
    <mergeCell ref="F19:I19"/>
    <mergeCell ref="A21:I21"/>
    <mergeCell ref="A22:I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Mn,Mu</vt:lpstr>
      <vt:lpstr>As,A's for Beam </vt:lpstr>
      <vt:lpstr>As+</vt:lpstr>
      <vt:lpstr>'As,A''s for Beam '!Print_Area</vt:lpstr>
      <vt:lpstr>'Mn,Mu'!Print_Area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2020-11-13T20:55:51Z</dcterms:modified>
</cp:coreProperties>
</file>