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1\Desktop\"/>
    </mc:Choice>
  </mc:AlternateContent>
  <bookViews>
    <workbookView xWindow="120" yWindow="48" windowWidth="15132" windowHeight="8136"/>
  </bookViews>
  <sheets>
    <sheet name="ACI318M-14" sheetId="1" r:id="rId1"/>
    <sheet name="ACI318M-19" sheetId="2" r:id="rId2"/>
  </sheets>
  <definedNames>
    <definedName name="_xlnm.Print_Area" localSheetId="0">'ACI318M-14'!$A$1:$P$24</definedName>
    <definedName name="_xlnm.Print_Area" localSheetId="1">'ACI318M-19'!$A$1:$P$24</definedName>
  </definedNames>
  <calcPr calcId="162913"/>
</workbook>
</file>

<file path=xl/calcChain.xml><?xml version="1.0" encoding="utf-8"?>
<calcChain xmlns="http://schemas.openxmlformats.org/spreadsheetml/2006/main">
  <c r="L11" i="2" l="1"/>
  <c r="T15" i="2" s="1"/>
  <c r="L11" i="1"/>
  <c r="L10" i="2"/>
  <c r="L9" i="2"/>
  <c r="L8" i="2"/>
  <c r="L6" i="2"/>
  <c r="L7" i="2" s="1"/>
  <c r="AB10" i="2" l="1"/>
  <c r="T8" i="2"/>
  <c r="AB9" i="2"/>
  <c r="T10" i="2"/>
  <c r="AB8" i="2"/>
  <c r="X10" i="2"/>
  <c r="X9" i="2"/>
  <c r="X8" i="2"/>
  <c r="T9" i="2"/>
  <c r="X4" i="2"/>
  <c r="X6" i="2" s="1"/>
  <c r="X7" i="2" s="1"/>
  <c r="AB5" i="2"/>
  <c r="X5" i="2"/>
  <c r="T5" i="2"/>
  <c r="AB4" i="2"/>
  <c r="T4" i="2"/>
  <c r="AB6" i="2"/>
  <c r="AB7" i="2" s="1"/>
  <c r="T6" i="2"/>
  <c r="T7" i="2" s="1"/>
  <c r="L10" i="1"/>
  <c r="L9" i="1"/>
  <c r="T13" i="2" l="1"/>
  <c r="L14" i="2" s="1"/>
  <c r="T11" i="2"/>
  <c r="L12" i="2" s="1"/>
  <c r="T12" i="2"/>
  <c r="L13" i="2" s="1"/>
  <c r="L8" i="1"/>
  <c r="L6" i="1"/>
  <c r="L7" i="1" s="1"/>
  <c r="X5" i="1" s="1"/>
  <c r="T4" i="1" l="1"/>
  <c r="T5" i="1"/>
  <c r="AB4" i="1"/>
  <c r="AB5" i="1"/>
  <c r="X4" i="1"/>
  <c r="X6" i="1" s="1"/>
  <c r="X7" i="1" s="1"/>
  <c r="X10" i="1" s="1"/>
  <c r="T6" i="1" l="1"/>
  <c r="T7" i="1" s="1"/>
  <c r="AB6" i="1"/>
  <c r="AB7" i="1" s="1"/>
  <c r="X9" i="1"/>
  <c r="X8" i="1"/>
  <c r="AB9" i="1" l="1"/>
  <c r="AB10" i="1"/>
  <c r="T8" i="1"/>
  <c r="T10" i="1"/>
  <c r="T9" i="1"/>
  <c r="AB8" i="1"/>
  <c r="T12" i="1" l="1"/>
  <c r="L13" i="1" s="1"/>
  <c r="T13" i="1"/>
  <c r="L14" i="1" s="1"/>
  <c r="T11" i="1"/>
  <c r="L12" i="1" s="1"/>
</calcChain>
</file>

<file path=xl/sharedStrings.xml><?xml version="1.0" encoding="utf-8"?>
<sst xmlns="http://schemas.openxmlformats.org/spreadsheetml/2006/main" count="212" uniqueCount="43">
  <si>
    <r>
      <t xml:space="preserve">f </t>
    </r>
    <r>
      <rPr>
        <b/>
        <vertAlign val="sub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 xml:space="preserve"> =</t>
    </r>
  </si>
  <si>
    <t>Output Data</t>
  </si>
  <si>
    <t>Intput Data</t>
  </si>
  <si>
    <r>
      <t xml:space="preserve">A </t>
    </r>
    <r>
      <rPr>
        <b/>
        <vertAlign val="subscript"/>
        <sz val="11"/>
        <rFont val="Calibri"/>
        <family val="2"/>
        <scheme val="minor"/>
      </rPr>
      <t>s</t>
    </r>
    <r>
      <rPr>
        <b/>
        <sz val="11"/>
        <rFont val="Calibri"/>
        <family val="2"/>
        <scheme val="minor"/>
      </rPr>
      <t xml:space="preserve"> =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</si>
  <si>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</si>
  <si>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cm</t>
  </si>
  <si>
    <r>
      <t>kgf/cm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</si>
  <si>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Column</t>
  </si>
  <si>
    <r>
      <t xml:space="preserve">E </t>
    </r>
    <r>
      <rPr>
        <b/>
        <vertAlign val="sub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 xml:space="preserve"> =</t>
    </r>
  </si>
  <si>
    <r>
      <t xml:space="preserve">E </t>
    </r>
    <r>
      <rPr>
        <b/>
        <vertAlign val="subscript"/>
        <sz val="11"/>
        <rFont val="Calibri"/>
        <family val="2"/>
        <scheme val="minor"/>
      </rPr>
      <t>s</t>
    </r>
    <r>
      <rPr>
        <b/>
        <sz val="11"/>
        <rFont val="Calibri"/>
        <family val="2"/>
        <scheme val="minor"/>
      </rPr>
      <t xml:space="preserve"> =</t>
    </r>
  </si>
  <si>
    <t>n =</t>
  </si>
  <si>
    <t>Beam width</t>
  </si>
  <si>
    <t>Beam height</t>
  </si>
  <si>
    <r>
      <t xml:space="preserve">I 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 xml:space="preserve"> =</t>
    </r>
  </si>
  <si>
    <t>b =</t>
  </si>
  <si>
    <t>h =</t>
  </si>
  <si>
    <t>B =</t>
  </si>
  <si>
    <t>r =</t>
  </si>
  <si>
    <t>kd =</t>
  </si>
  <si>
    <t>X =</t>
  </si>
  <si>
    <t>Concrete cover to rebar center</t>
  </si>
  <si>
    <t xml:space="preserve">d = </t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</si>
  <si>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</si>
  <si>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y </t>
    </r>
    <r>
      <rPr>
        <b/>
        <vertAlign val="subscript"/>
        <sz val="11"/>
        <rFont val="Calibri"/>
        <family val="2"/>
        <scheme val="minor"/>
      </rPr>
      <t>t</t>
    </r>
    <r>
      <rPr>
        <b/>
        <sz val="1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</si>
  <si>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rFont val="Calibri"/>
        <family val="2"/>
        <scheme val="minor"/>
      </rPr>
      <t>cr</t>
    </r>
    <r>
      <rPr>
        <b/>
        <sz val="1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</si>
  <si>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rFont val="Calibri"/>
        <family val="2"/>
        <scheme val="minor"/>
      </rPr>
      <t>a(D+Lp+L)</t>
    </r>
    <r>
      <rPr>
        <b/>
        <sz val="1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</si>
  <si>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rFont val="Calibri"/>
        <family val="2"/>
        <scheme val="minor"/>
      </rPr>
      <t>a(D)</t>
    </r>
    <r>
      <rPr>
        <b/>
        <sz val="1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</si>
  <si>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rFont val="Calibri"/>
        <family val="2"/>
        <scheme val="minor"/>
      </rPr>
      <t>a(SUS)</t>
    </r>
    <r>
      <rPr>
        <b/>
        <sz val="1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</si>
  <si>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rFont val="Calibri"/>
        <family val="2"/>
        <scheme val="minor"/>
      </rPr>
      <t>avg(D)</t>
    </r>
    <r>
      <rPr>
        <b/>
        <sz val="11"/>
        <rFont val="Calibri"/>
        <family val="2"/>
        <scheme val="minor"/>
      </rPr>
      <t xml:space="preserve"> / I 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</si>
  <si>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rFont val="Calibri"/>
        <family val="2"/>
        <scheme val="minor"/>
      </rPr>
      <t>avg(D+Lp+L)</t>
    </r>
    <r>
      <rPr>
        <b/>
        <sz val="11"/>
        <rFont val="Calibri"/>
        <family val="2"/>
        <scheme val="minor"/>
      </rPr>
      <t xml:space="preserve"> / I 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</si>
  <si>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rFont val="Calibri"/>
        <family val="2"/>
        <scheme val="minor"/>
      </rPr>
      <t>avg(SUS)</t>
    </r>
    <r>
      <rPr>
        <b/>
        <sz val="11"/>
        <rFont val="Calibri"/>
        <family val="2"/>
        <scheme val="minor"/>
      </rPr>
      <t xml:space="preserve"> / I </t>
    </r>
    <r>
      <rPr>
        <b/>
        <vertAlign val="subscript"/>
        <sz val="11"/>
        <rFont val="Calibri"/>
        <family val="2"/>
        <scheme val="minor"/>
      </rPr>
      <t>g</t>
    </r>
    <r>
      <rPr>
        <b/>
        <sz val="11"/>
        <rFont val="Calibri"/>
        <family val="2"/>
        <scheme val="minor"/>
      </rPr>
      <t xml:space="preserve"> =</t>
    </r>
  </si>
  <si>
    <t>Moment of inertia reduction factor for calculation of deflection</t>
  </si>
  <si>
    <t>Beam</t>
  </si>
  <si>
    <t>tonf.m</t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</si>
  <si>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cr</t>
    </r>
    <r>
      <rPr>
        <b/>
        <sz val="11"/>
        <color theme="0"/>
        <rFont val="Calibri"/>
        <family val="2"/>
        <scheme val="minor"/>
      </rPr>
      <t xml:space="preserve"> =</t>
    </r>
  </si>
  <si>
    <r>
      <t>cm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</si>
  <si>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e(D)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</si>
  <si>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e(D+Lp+L)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</si>
  <si>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e(SUS)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</si>
  <si>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avg(D)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</si>
  <si>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avg(D+Lp+L)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</si>
  <si>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avg(SUS)</t>
    </r>
    <r>
      <rPr>
        <b/>
        <sz val="11"/>
        <color theme="0"/>
        <rFont val="Calibri"/>
        <family val="2"/>
        <scheme val="minor"/>
      </rPr>
      <t xml:space="preserve"> =</t>
    </r>
  </si>
  <si>
    <r>
      <t xml:space="preserve">(2/3)M </t>
    </r>
    <r>
      <rPr>
        <b/>
        <vertAlign val="subscript"/>
        <sz val="11"/>
        <color theme="0"/>
        <rFont val="Calibri"/>
        <family val="2"/>
        <scheme val="minor"/>
      </rPr>
      <t>cr</t>
    </r>
    <r>
      <rPr>
        <b/>
        <sz val="11"/>
        <color theme="0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</si>
</sst>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180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textRotation="180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textRotation="180"/>
    </xf>
    <xf numFmtId="0" fontId="8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C00000"/>
      </font>
    </dxf>
    <dxf>
      <font>
        <color rgb="FF00B050"/>
      </font>
    </dxf>
    <dxf>
      <font>
        <color rgb="FFC0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tabSelected="1" zoomScaleNormal="100" workbookViewId="0">
      <selection activeCell="E7" sqref="E7"/>
    </sheetView>
  </sheetViews>
  <sheetFormatPr defaultRowHeight="14.4" x14ac:dyDescent="0.3"/>
  <cols>
    <col min="1" max="1" width="4.6640625" style="17" customWidth="1"/>
    <col min="2" max="2" width="8.88671875" style="17"/>
    <col min="3" max="3" width="8.77734375" style="17" customWidth="1"/>
    <col min="4" max="5" width="9.5546875" style="17" bestFit="1" customWidth="1"/>
    <col min="6" max="10" width="8.88671875" style="17"/>
    <col min="11" max="11" width="14.6640625" style="17" customWidth="1"/>
    <col min="12" max="12" width="10.5546875" style="17" customWidth="1"/>
    <col min="13" max="14" width="8.88671875" style="17"/>
    <col min="15" max="15" width="8.77734375" style="17" customWidth="1"/>
    <col min="16" max="18" width="8.88671875" style="17"/>
    <col min="19" max="19" width="10.88671875" style="17" customWidth="1"/>
    <col min="20" max="20" width="8.88671875" style="17"/>
    <col min="21" max="21" width="12.44140625" style="17" customWidth="1"/>
    <col min="22" max="16384" width="8.88671875" style="17"/>
  </cols>
  <sheetData>
    <row r="1" spans="1:37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  <c r="R1" s="3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4.4" customHeight="1" x14ac:dyDescent="0.3">
      <c r="A2" s="23"/>
      <c r="B2" s="1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14"/>
      <c r="O2" s="14"/>
      <c r="P2" s="24"/>
      <c r="Q2" s="18"/>
      <c r="R2" s="18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8"/>
      <c r="AF2" s="18"/>
      <c r="AG2" s="18"/>
      <c r="AH2" s="18"/>
      <c r="AI2" s="18"/>
      <c r="AJ2" s="18"/>
      <c r="AK2" s="18"/>
    </row>
    <row r="3" spans="1:37" ht="15" customHeight="1" x14ac:dyDescent="0.3">
      <c r="A3" s="23"/>
      <c r="B3" s="1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4"/>
      <c r="O3" s="14"/>
      <c r="P3" s="24"/>
      <c r="Q3" s="3"/>
      <c r="R3" s="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8"/>
      <c r="AF3" s="18"/>
      <c r="AG3" s="18"/>
      <c r="AH3" s="18"/>
      <c r="AI3" s="18"/>
      <c r="AJ3" s="18"/>
      <c r="AK3" s="18"/>
    </row>
    <row r="4" spans="1:37" ht="15" customHeight="1" x14ac:dyDescent="0.3">
      <c r="A4" s="23"/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  <c r="M4" s="13"/>
      <c r="N4" s="13"/>
      <c r="O4" s="14"/>
      <c r="P4" s="24"/>
      <c r="Q4" s="3"/>
      <c r="R4" s="18"/>
      <c r="S4" s="12" t="s">
        <v>16</v>
      </c>
      <c r="T4" s="37">
        <f>D8/(L7*E16)</f>
        <v>0.21748660628384756</v>
      </c>
      <c r="U4" s="12"/>
      <c r="V4" s="12"/>
      <c r="W4" s="12" t="s">
        <v>16</v>
      </c>
      <c r="X4" s="37">
        <f>D8/(L7*I19)</f>
        <v>0.40573407667757061</v>
      </c>
      <c r="Y4" s="12"/>
      <c r="Z4" s="12"/>
      <c r="AA4" s="12" t="s">
        <v>16</v>
      </c>
      <c r="AB4" s="37">
        <f>D8/(L7*M16)</f>
        <v>0.21748660628384756</v>
      </c>
      <c r="AC4" s="12"/>
      <c r="AD4" s="12"/>
      <c r="AE4" s="18"/>
      <c r="AF4" s="18"/>
      <c r="AG4" s="18"/>
      <c r="AH4" s="18"/>
      <c r="AI4" s="18"/>
      <c r="AJ4" s="18"/>
      <c r="AK4" s="18"/>
    </row>
    <row r="5" spans="1:37" ht="18" customHeight="1" x14ac:dyDescent="0.3">
      <c r="A5" s="23"/>
      <c r="B5" s="14"/>
      <c r="C5" s="36" t="s">
        <v>2</v>
      </c>
      <c r="D5" s="36"/>
      <c r="E5" s="36"/>
      <c r="F5" s="19"/>
      <c r="G5" s="14"/>
      <c r="H5" s="14"/>
      <c r="I5" s="19"/>
      <c r="J5" s="19"/>
      <c r="K5" s="36" t="s">
        <v>1</v>
      </c>
      <c r="L5" s="36"/>
      <c r="M5" s="36"/>
      <c r="N5" s="1"/>
      <c r="O5" s="1"/>
      <c r="P5" s="25"/>
      <c r="Q5" s="18"/>
      <c r="R5" s="18"/>
      <c r="S5" s="12" t="s">
        <v>17</v>
      </c>
      <c r="T5" s="37">
        <f>((L7-1)*E19)/(L7*E16)</f>
        <v>0.26062192607216134</v>
      </c>
      <c r="U5" s="12"/>
      <c r="V5" s="12"/>
      <c r="W5" s="12" t="s">
        <v>17</v>
      </c>
      <c r="X5" s="37">
        <f>((L7-1)*I16)/(L7*I19)</f>
        <v>0.35717152405021274</v>
      </c>
      <c r="Y5" s="12"/>
      <c r="Z5" s="12"/>
      <c r="AA5" s="12" t="s">
        <v>17</v>
      </c>
      <c r="AB5" s="37">
        <f>((L7-1)*M19)/(L7*M16)</f>
        <v>0.26062192607216134</v>
      </c>
      <c r="AC5" s="12"/>
      <c r="AD5" s="12"/>
      <c r="AE5" s="18"/>
      <c r="AF5" s="18"/>
      <c r="AG5" s="18"/>
      <c r="AH5" s="18"/>
      <c r="AI5" s="18"/>
      <c r="AJ5" s="18"/>
      <c r="AK5" s="18"/>
    </row>
    <row r="6" spans="1:37" ht="16.2" x14ac:dyDescent="0.3">
      <c r="A6" s="23"/>
      <c r="B6" s="14"/>
      <c r="C6" s="3" t="s">
        <v>0</v>
      </c>
      <c r="D6" s="15">
        <v>250</v>
      </c>
      <c r="E6" s="14" t="s">
        <v>6</v>
      </c>
      <c r="F6" s="14"/>
      <c r="G6" s="14"/>
      <c r="H6" s="14"/>
      <c r="I6" s="14"/>
      <c r="J6" s="14"/>
      <c r="K6" s="3" t="s">
        <v>8</v>
      </c>
      <c r="L6" s="14">
        <f>15100*D6^0.5</f>
        <v>238751.96334271264</v>
      </c>
      <c r="M6" s="14" t="s">
        <v>6</v>
      </c>
      <c r="N6" s="14"/>
      <c r="O6" s="14"/>
      <c r="P6" s="24"/>
      <c r="Q6" s="18"/>
      <c r="R6" s="18"/>
      <c r="S6" s="38" t="s">
        <v>18</v>
      </c>
      <c r="T6" s="37">
        <f>(((2*L9*T4)*(1+(T5*D10)/L9)+(1+T5)^2)^0.5-(1+T5))/T4</f>
        <v>13.194211553103713</v>
      </c>
      <c r="U6" s="16" t="s">
        <v>5</v>
      </c>
      <c r="V6" s="16"/>
      <c r="W6" s="38" t="s">
        <v>18</v>
      </c>
      <c r="X6" s="37">
        <f>(((2*L9*X4)*(1+(X5*D10)/L9)+(1+X5)^2)^0.5-(1+X5))/X4</f>
        <v>10.415474422202925</v>
      </c>
      <c r="Y6" s="16" t="s">
        <v>5</v>
      </c>
      <c r="Z6" s="16"/>
      <c r="AA6" s="38" t="s">
        <v>18</v>
      </c>
      <c r="AB6" s="37">
        <f>(((2*L9*AB4)*(1+(AB5*D10)/L9)+(1+AB5)^2)^0.5-(1+AB5))/AB4</f>
        <v>13.194211553103713</v>
      </c>
      <c r="AC6" s="16" t="s">
        <v>5</v>
      </c>
      <c r="AD6" s="12"/>
      <c r="AE6" s="18"/>
      <c r="AF6" s="18"/>
      <c r="AG6" s="18"/>
      <c r="AH6" s="18"/>
      <c r="AI6" s="18"/>
      <c r="AJ6" s="18"/>
      <c r="AK6" s="18"/>
    </row>
    <row r="7" spans="1:37" ht="16.2" x14ac:dyDescent="0.3">
      <c r="A7" s="23"/>
      <c r="B7" s="14"/>
      <c r="C7" s="3" t="s">
        <v>9</v>
      </c>
      <c r="D7" s="15">
        <v>2000000</v>
      </c>
      <c r="E7" s="14" t="s">
        <v>6</v>
      </c>
      <c r="F7" s="14"/>
      <c r="G7" s="14"/>
      <c r="H7" s="14"/>
      <c r="I7" s="14"/>
      <c r="J7" s="14"/>
      <c r="K7" s="2" t="s">
        <v>10</v>
      </c>
      <c r="L7" s="4">
        <f>D7/L6</f>
        <v>8.3768944640221967</v>
      </c>
      <c r="M7" s="14"/>
      <c r="N7" s="14"/>
      <c r="O7" s="14"/>
      <c r="P7" s="24"/>
      <c r="Q7" s="18"/>
      <c r="R7" s="18"/>
      <c r="S7" s="16" t="s">
        <v>34</v>
      </c>
      <c r="T7" s="12">
        <f>(D8*T6^3)/3+L7*E16*(L9-T6)^2+(L7-1)*E19*(T6-D10)^2</f>
        <v>126812.20510812561</v>
      </c>
      <c r="U7" s="16" t="s">
        <v>35</v>
      </c>
      <c r="V7" s="12"/>
      <c r="W7" s="16" t="s">
        <v>34</v>
      </c>
      <c r="X7" s="12">
        <f>(D8*X6^3)/3+L7*I19*(L9-X6)^2+(L7-1)*I16*(X6-D10)^2</f>
        <v>79412.216995642826</v>
      </c>
      <c r="Y7" s="16" t="s">
        <v>35</v>
      </c>
      <c r="Z7" s="12"/>
      <c r="AA7" s="16" t="s">
        <v>34</v>
      </c>
      <c r="AB7" s="16">
        <f>(D8*AB6^3)/3+L7*M16*(L9-AB6)^2+(L7-1)*M19*(AB6-D10)^2</f>
        <v>126812.20510812561</v>
      </c>
      <c r="AC7" s="16" t="s">
        <v>35</v>
      </c>
      <c r="AD7" s="12"/>
      <c r="AE7" s="18"/>
      <c r="AF7" s="18"/>
      <c r="AG7" s="18"/>
      <c r="AH7" s="18"/>
      <c r="AI7" s="18"/>
      <c r="AJ7" s="18"/>
      <c r="AK7" s="18"/>
    </row>
    <row r="8" spans="1:37" ht="16.2" x14ac:dyDescent="0.3">
      <c r="A8" s="23"/>
      <c r="B8" s="14"/>
      <c r="C8" s="1" t="s">
        <v>14</v>
      </c>
      <c r="D8" s="15">
        <v>45</v>
      </c>
      <c r="E8" s="1" t="s">
        <v>5</v>
      </c>
      <c r="F8" s="32" t="s">
        <v>11</v>
      </c>
      <c r="G8" s="32"/>
      <c r="H8" s="14"/>
      <c r="I8" s="14"/>
      <c r="J8" s="14"/>
      <c r="K8" s="3" t="s">
        <v>13</v>
      </c>
      <c r="L8" s="4">
        <f>(D8*D9^3)/12</f>
        <v>240000</v>
      </c>
      <c r="M8" s="14" t="s">
        <v>22</v>
      </c>
      <c r="N8" s="14"/>
      <c r="O8" s="14"/>
      <c r="P8" s="24"/>
      <c r="Q8" s="18"/>
      <c r="R8" s="18"/>
      <c r="S8" s="16" t="s">
        <v>36</v>
      </c>
      <c r="T8" s="12">
        <f>MIN(T7+(L8-T7)*(L11/E21)^3,L8)</f>
        <v>134160.42511769509</v>
      </c>
      <c r="U8" s="16" t="s">
        <v>35</v>
      </c>
      <c r="V8" s="12"/>
      <c r="W8" s="16" t="s">
        <v>36</v>
      </c>
      <c r="X8" s="12">
        <f>MIN(X7+(L8-X7)*(L11/I21)^3,L8)</f>
        <v>118891.02291156644</v>
      </c>
      <c r="Y8" s="16" t="s">
        <v>35</v>
      </c>
      <c r="Z8" s="12"/>
      <c r="AA8" s="16" t="s">
        <v>36</v>
      </c>
      <c r="AB8" s="12">
        <f>MIN(AB7+(L8-AB7)*(L11/M21)^3,L8)</f>
        <v>134160.42511769509</v>
      </c>
      <c r="AC8" s="16" t="s">
        <v>35</v>
      </c>
      <c r="AD8" s="12"/>
      <c r="AE8" s="18"/>
      <c r="AF8" s="18"/>
      <c r="AG8" s="18"/>
      <c r="AH8" s="18"/>
      <c r="AI8" s="18"/>
      <c r="AJ8" s="18"/>
      <c r="AK8" s="18"/>
    </row>
    <row r="9" spans="1:37" ht="14.4" customHeight="1" x14ac:dyDescent="0.3">
      <c r="A9" s="23"/>
      <c r="B9" s="14"/>
      <c r="C9" s="1" t="s">
        <v>15</v>
      </c>
      <c r="D9" s="15">
        <v>40</v>
      </c>
      <c r="E9" s="14" t="s">
        <v>5</v>
      </c>
      <c r="F9" s="32" t="s">
        <v>12</v>
      </c>
      <c r="G9" s="32"/>
      <c r="H9" s="14"/>
      <c r="I9" s="14"/>
      <c r="J9" s="14"/>
      <c r="K9" s="14" t="s">
        <v>21</v>
      </c>
      <c r="L9" s="4">
        <f>D9-D10</f>
        <v>34</v>
      </c>
      <c r="M9" s="14" t="s">
        <v>5</v>
      </c>
      <c r="N9" s="14"/>
      <c r="O9" s="14"/>
      <c r="P9" s="24"/>
      <c r="Q9" s="18"/>
      <c r="R9" s="18"/>
      <c r="S9" s="16" t="s">
        <v>37</v>
      </c>
      <c r="T9" s="12">
        <f>MIN(T7+(L8-T7)*(L11/E22)^3,L8)</f>
        <v>129356.04158806179</v>
      </c>
      <c r="U9" s="16" t="s">
        <v>35</v>
      </c>
      <c r="V9" s="12"/>
      <c r="W9" s="16" t="s">
        <v>37</v>
      </c>
      <c r="X9" s="12">
        <f>MIN(X7+(L8-X7)*(L11/I22)^3,L8)</f>
        <v>93156.901600304118</v>
      </c>
      <c r="Y9" s="16" t="s">
        <v>35</v>
      </c>
      <c r="Z9" s="12"/>
      <c r="AA9" s="16" t="s">
        <v>37</v>
      </c>
      <c r="AB9" s="12">
        <f>MIN(AB7+(L8-AB7)*(L11/M22)^3,L8)</f>
        <v>129356.04158806179</v>
      </c>
      <c r="AC9" s="16" t="s">
        <v>35</v>
      </c>
      <c r="AD9" s="12"/>
      <c r="AE9" s="18"/>
      <c r="AF9" s="18"/>
      <c r="AG9" s="18"/>
      <c r="AH9" s="18"/>
      <c r="AI9" s="18"/>
      <c r="AJ9" s="18"/>
      <c r="AK9" s="18"/>
    </row>
    <row r="10" spans="1:37" ht="16.2" x14ac:dyDescent="0.3">
      <c r="A10" s="23"/>
      <c r="B10" s="14"/>
      <c r="C10" s="14" t="s">
        <v>19</v>
      </c>
      <c r="D10" s="15">
        <v>6</v>
      </c>
      <c r="E10" s="14" t="s">
        <v>5</v>
      </c>
      <c r="F10" s="32" t="s">
        <v>20</v>
      </c>
      <c r="G10" s="32"/>
      <c r="H10" s="32"/>
      <c r="I10" s="32"/>
      <c r="J10" s="14"/>
      <c r="K10" s="3" t="s">
        <v>23</v>
      </c>
      <c r="L10" s="4">
        <f>0.5*D9</f>
        <v>20</v>
      </c>
      <c r="M10" s="14" t="s">
        <v>5</v>
      </c>
      <c r="N10" s="14"/>
      <c r="O10" s="14"/>
      <c r="P10" s="24"/>
      <c r="Q10" s="18"/>
      <c r="R10" s="18"/>
      <c r="S10" s="16" t="s">
        <v>38</v>
      </c>
      <c r="T10" s="12">
        <f>MIN(T7+(L8-T7)*(L11/E23)^3,L8)</f>
        <v>130213.98423639619</v>
      </c>
      <c r="U10" s="16" t="s">
        <v>35</v>
      </c>
      <c r="V10" s="12"/>
      <c r="W10" s="16" t="s">
        <v>38</v>
      </c>
      <c r="X10" s="12">
        <f>MIN(X7+(L8-X7)*(L11/I23)^3,L8)</f>
        <v>94812.869512615493</v>
      </c>
      <c r="Y10" s="16" t="s">
        <v>35</v>
      </c>
      <c r="Z10" s="12"/>
      <c r="AA10" s="16" t="s">
        <v>38</v>
      </c>
      <c r="AB10" s="12">
        <f>MIN(AB7+(L8-AB7)*(L11/M23)^3,L8)</f>
        <v>130213.98423639619</v>
      </c>
      <c r="AC10" s="16" t="s">
        <v>35</v>
      </c>
      <c r="AD10" s="12"/>
      <c r="AE10" s="18"/>
      <c r="AF10" s="18"/>
      <c r="AG10" s="18"/>
      <c r="AH10" s="18"/>
      <c r="AI10" s="18"/>
      <c r="AJ10" s="18"/>
      <c r="AK10" s="18"/>
    </row>
    <row r="11" spans="1:37" ht="16.2" x14ac:dyDescent="0.3">
      <c r="A11" s="23"/>
      <c r="B11" s="14"/>
      <c r="C11" s="14"/>
      <c r="D11" s="14"/>
      <c r="E11" s="14"/>
      <c r="F11" s="14"/>
      <c r="G11" s="14"/>
      <c r="H11" s="14"/>
      <c r="I11" s="14"/>
      <c r="J11" s="14"/>
      <c r="K11" s="3" t="s">
        <v>24</v>
      </c>
      <c r="L11" s="9">
        <f>ROUND(((2*D6^0.5*L8)/L10)*10^-5,2)</f>
        <v>3.79</v>
      </c>
      <c r="M11" s="14" t="s">
        <v>33</v>
      </c>
      <c r="N11" s="14"/>
      <c r="O11" s="14"/>
      <c r="P11" s="24"/>
      <c r="Q11" s="18"/>
      <c r="R11" s="18"/>
      <c r="S11" s="16" t="s">
        <v>39</v>
      </c>
      <c r="T11" s="12">
        <f>0.25*(T8+AB8)+0.5*X8</f>
        <v>126525.72401463077</v>
      </c>
      <c r="U11" s="16" t="s">
        <v>35</v>
      </c>
      <c r="V11" s="12"/>
      <c r="W11" s="12"/>
      <c r="X11" s="12"/>
      <c r="Y11" s="12"/>
      <c r="Z11" s="12"/>
      <c r="AA11" s="12"/>
      <c r="AB11" s="12"/>
      <c r="AC11" s="12"/>
      <c r="AD11" s="12"/>
      <c r="AE11" s="18"/>
      <c r="AF11" s="18"/>
      <c r="AG11" s="18"/>
      <c r="AH11" s="18"/>
      <c r="AI11" s="18"/>
      <c r="AJ11" s="18"/>
      <c r="AK11" s="18"/>
    </row>
    <row r="12" spans="1:37" ht="14.4" customHeight="1" x14ac:dyDescent="0.3">
      <c r="A12" s="23"/>
      <c r="B12" s="14"/>
      <c r="C12" s="14"/>
      <c r="D12" s="14"/>
      <c r="E12" s="14"/>
      <c r="F12" s="6"/>
      <c r="G12" s="14"/>
      <c r="H12" s="6"/>
      <c r="I12" s="1"/>
      <c r="J12" s="1"/>
      <c r="K12" s="3" t="s">
        <v>28</v>
      </c>
      <c r="L12" s="9">
        <f>T11/L8</f>
        <v>0.52719051672762818</v>
      </c>
      <c r="M12" s="14"/>
      <c r="N12" s="14"/>
      <c r="O12" s="5"/>
      <c r="P12" s="24"/>
      <c r="Q12" s="18"/>
      <c r="R12" s="18"/>
      <c r="S12" s="16" t="s">
        <v>40</v>
      </c>
      <c r="T12" s="12">
        <f>0.25*(T9+AB9)+0.5*X9</f>
        <v>111256.47159418295</v>
      </c>
      <c r="U12" s="16" t="s">
        <v>35</v>
      </c>
      <c r="V12" s="12"/>
      <c r="W12" s="12"/>
      <c r="X12" s="12"/>
      <c r="Y12" s="12"/>
      <c r="Z12" s="12"/>
      <c r="AA12" s="12"/>
      <c r="AB12" s="12"/>
      <c r="AC12" s="12"/>
      <c r="AD12" s="12"/>
      <c r="AE12" s="18"/>
      <c r="AF12" s="18"/>
      <c r="AG12" s="18"/>
      <c r="AH12" s="18"/>
      <c r="AI12" s="18"/>
      <c r="AJ12" s="18"/>
      <c r="AK12" s="18"/>
    </row>
    <row r="13" spans="1:37" ht="16.2" customHeight="1" x14ac:dyDescent="0.3">
      <c r="A13" s="23"/>
      <c r="B13" s="14"/>
      <c r="C13" s="14"/>
      <c r="D13" s="14"/>
      <c r="E13" s="14"/>
      <c r="F13" s="14"/>
      <c r="G13" s="14"/>
      <c r="H13" s="14"/>
      <c r="I13" s="14"/>
      <c r="J13" s="14"/>
      <c r="K13" s="3" t="s">
        <v>29</v>
      </c>
      <c r="L13" s="9">
        <f>T12/L8</f>
        <v>0.46356863164242895</v>
      </c>
      <c r="M13" s="14"/>
      <c r="N13" s="14"/>
      <c r="O13" s="14"/>
      <c r="P13" s="24"/>
      <c r="Q13" s="18"/>
      <c r="R13" s="18"/>
      <c r="S13" s="16" t="s">
        <v>41</v>
      </c>
      <c r="T13" s="12">
        <f>0.25*(T10+AB10)+0.5*X10</f>
        <v>112513.42687450585</v>
      </c>
      <c r="U13" s="16" t="s">
        <v>35</v>
      </c>
      <c r="V13" s="12"/>
      <c r="W13" s="12"/>
      <c r="X13" s="12"/>
      <c r="Y13" s="12"/>
      <c r="Z13" s="12"/>
      <c r="AA13" s="12"/>
      <c r="AB13" s="12"/>
      <c r="AC13" s="12"/>
      <c r="AD13" s="12"/>
      <c r="AE13" s="18"/>
      <c r="AF13" s="18"/>
      <c r="AG13" s="18"/>
      <c r="AH13" s="18"/>
      <c r="AI13" s="18"/>
      <c r="AJ13" s="18"/>
      <c r="AK13" s="18"/>
    </row>
    <row r="14" spans="1:37" ht="15.6" x14ac:dyDescent="0.3">
      <c r="A14" s="23"/>
      <c r="B14" s="14"/>
      <c r="C14" s="14"/>
      <c r="D14" s="14"/>
      <c r="E14" s="14"/>
      <c r="F14" s="14"/>
      <c r="G14" s="14"/>
      <c r="H14" s="14"/>
      <c r="I14" s="14"/>
      <c r="J14" s="14"/>
      <c r="K14" s="3" t="s">
        <v>30</v>
      </c>
      <c r="L14" s="9">
        <f>T13/L8</f>
        <v>0.46880594531044106</v>
      </c>
      <c r="M14" s="14"/>
      <c r="N14" s="14"/>
      <c r="O14" s="14"/>
      <c r="P14" s="24"/>
      <c r="Q14" s="18"/>
      <c r="R14" s="18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8"/>
      <c r="AF14" s="18"/>
      <c r="AG14" s="18"/>
      <c r="AH14" s="18"/>
      <c r="AI14" s="18"/>
      <c r="AJ14" s="18"/>
      <c r="AK14" s="18"/>
    </row>
    <row r="15" spans="1:37" ht="16.2" customHeight="1" x14ac:dyDescent="0.3">
      <c r="A15" s="23"/>
      <c r="B15" s="14"/>
      <c r="C15" s="33" t="s">
        <v>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3" t="s">
        <v>7</v>
      </c>
      <c r="P15" s="24"/>
      <c r="Q15" s="18"/>
      <c r="R15" s="18"/>
      <c r="S15" s="12"/>
      <c r="T15" s="12"/>
      <c r="U15" s="12"/>
      <c r="V15" s="12"/>
      <c r="W15" s="12"/>
      <c r="X15" s="12"/>
      <c r="Y15" s="12"/>
      <c r="Z15" s="12"/>
      <c r="AA15" s="39"/>
      <c r="AB15" s="39"/>
      <c r="AC15" s="39"/>
      <c r="AD15" s="39"/>
      <c r="AE15" s="18"/>
      <c r="AF15" s="18"/>
      <c r="AG15" s="18"/>
      <c r="AH15" s="18"/>
      <c r="AI15" s="18"/>
      <c r="AJ15" s="18"/>
      <c r="AK15" s="18"/>
    </row>
    <row r="16" spans="1:37" ht="16.2" x14ac:dyDescent="0.3">
      <c r="A16" s="23"/>
      <c r="B16" s="14"/>
      <c r="C16" s="33"/>
      <c r="D16" s="3" t="s">
        <v>3</v>
      </c>
      <c r="E16" s="15">
        <v>24.7</v>
      </c>
      <c r="F16" s="14" t="s">
        <v>4</v>
      </c>
      <c r="G16" s="14"/>
      <c r="H16" s="3" t="s">
        <v>3</v>
      </c>
      <c r="I16" s="15">
        <v>5.37</v>
      </c>
      <c r="J16" s="14" t="s">
        <v>4</v>
      </c>
      <c r="K16" s="14"/>
      <c r="L16" s="3" t="s">
        <v>3</v>
      </c>
      <c r="M16" s="15">
        <v>24.7</v>
      </c>
      <c r="N16" s="14" t="s">
        <v>4</v>
      </c>
      <c r="O16" s="33"/>
      <c r="P16" s="24"/>
      <c r="Q16" s="18"/>
      <c r="R16" s="18"/>
      <c r="S16" s="12"/>
      <c r="T16" s="12"/>
      <c r="U16" s="12"/>
      <c r="V16" s="12"/>
      <c r="W16" s="12"/>
      <c r="X16" s="12"/>
      <c r="Y16" s="12"/>
      <c r="Z16" s="12"/>
      <c r="AA16" s="39"/>
      <c r="AB16" s="39"/>
      <c r="AC16" s="39"/>
      <c r="AD16" s="39"/>
      <c r="AE16" s="18"/>
      <c r="AF16" s="18"/>
      <c r="AG16" s="18"/>
      <c r="AH16" s="18"/>
      <c r="AI16" s="18"/>
      <c r="AJ16" s="18"/>
      <c r="AK16" s="18"/>
    </row>
    <row r="17" spans="1:37" x14ac:dyDescent="0.3">
      <c r="A17" s="23"/>
      <c r="B17" s="14"/>
      <c r="C17" s="33"/>
      <c r="D17" s="35" t="s">
        <v>32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24"/>
      <c r="Q17" s="18"/>
      <c r="R17" s="18"/>
      <c r="S17" s="12"/>
      <c r="T17" s="12"/>
      <c r="U17" s="12"/>
      <c r="V17" s="12"/>
      <c r="W17" s="12"/>
      <c r="X17" s="12"/>
      <c r="Y17" s="12"/>
      <c r="Z17" s="12"/>
      <c r="AA17" s="39"/>
      <c r="AB17" s="39"/>
      <c r="AC17" s="39"/>
      <c r="AD17" s="39"/>
      <c r="AE17" s="18"/>
      <c r="AF17" s="18"/>
      <c r="AG17" s="18"/>
      <c r="AH17" s="18"/>
      <c r="AI17" s="18"/>
      <c r="AJ17" s="18"/>
      <c r="AK17" s="18"/>
    </row>
    <row r="18" spans="1:37" x14ac:dyDescent="0.3">
      <c r="A18" s="23"/>
      <c r="B18" s="14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3"/>
      <c r="P18" s="24"/>
      <c r="Q18" s="18"/>
      <c r="R18" s="18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39"/>
      <c r="AD18" s="39"/>
      <c r="AE18" s="18"/>
      <c r="AF18" s="18"/>
    </row>
    <row r="19" spans="1:37" ht="16.2" x14ac:dyDescent="0.3">
      <c r="A19" s="23"/>
      <c r="B19" s="14"/>
      <c r="C19" s="33"/>
      <c r="D19" s="3" t="s">
        <v>3</v>
      </c>
      <c r="E19" s="15">
        <v>7.31</v>
      </c>
      <c r="F19" s="14" t="s">
        <v>4</v>
      </c>
      <c r="G19" s="11"/>
      <c r="H19" s="3" t="s">
        <v>3</v>
      </c>
      <c r="I19" s="15">
        <v>13.24</v>
      </c>
      <c r="J19" s="14" t="s">
        <v>4</v>
      </c>
      <c r="K19" s="14"/>
      <c r="L19" s="3" t="s">
        <v>3</v>
      </c>
      <c r="M19" s="15">
        <v>7.31</v>
      </c>
      <c r="N19" s="14" t="s">
        <v>4</v>
      </c>
      <c r="O19" s="33"/>
      <c r="P19" s="24"/>
      <c r="Q19" s="18"/>
      <c r="R19" s="18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39"/>
      <c r="AD19" s="39"/>
      <c r="AE19" s="18"/>
      <c r="AF19" s="18"/>
    </row>
    <row r="20" spans="1:37" x14ac:dyDescent="0.3">
      <c r="A20" s="23"/>
      <c r="B20" s="14"/>
      <c r="C20" s="3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3"/>
      <c r="P20" s="24"/>
      <c r="Q20" s="18"/>
      <c r="R20" s="18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8"/>
      <c r="AF20" s="18"/>
    </row>
    <row r="21" spans="1:37" ht="15.6" x14ac:dyDescent="0.3">
      <c r="A21" s="23"/>
      <c r="B21" s="14"/>
      <c r="C21" s="14"/>
      <c r="D21" s="3" t="s">
        <v>26</v>
      </c>
      <c r="E21" s="15">
        <v>9.43</v>
      </c>
      <c r="F21" s="29" t="s">
        <v>33</v>
      </c>
      <c r="G21" s="14"/>
      <c r="H21" s="3" t="s">
        <v>26</v>
      </c>
      <c r="I21" s="15">
        <v>6.05</v>
      </c>
      <c r="J21" s="29" t="s">
        <v>33</v>
      </c>
      <c r="K21" s="14"/>
      <c r="L21" s="3" t="s">
        <v>26</v>
      </c>
      <c r="M21" s="15">
        <v>9.43</v>
      </c>
      <c r="N21" s="29" t="s">
        <v>33</v>
      </c>
      <c r="O21" s="14"/>
      <c r="P21" s="24"/>
      <c r="Q21" s="18"/>
      <c r="R21" s="18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8"/>
      <c r="AF21" s="18"/>
    </row>
    <row r="22" spans="1:37" ht="15.6" x14ac:dyDescent="0.3">
      <c r="A22" s="23"/>
      <c r="B22" s="14"/>
      <c r="C22" s="14"/>
      <c r="D22" s="3" t="s">
        <v>25</v>
      </c>
      <c r="E22" s="15">
        <v>13.43</v>
      </c>
      <c r="F22" s="29" t="s">
        <v>33</v>
      </c>
      <c r="G22" s="14"/>
      <c r="H22" s="3" t="s">
        <v>25</v>
      </c>
      <c r="I22" s="15">
        <v>8.6</v>
      </c>
      <c r="J22" s="29" t="s">
        <v>33</v>
      </c>
      <c r="K22" s="14"/>
      <c r="L22" s="3" t="s">
        <v>25</v>
      </c>
      <c r="M22" s="15">
        <v>13.43</v>
      </c>
      <c r="N22" s="29" t="s">
        <v>33</v>
      </c>
      <c r="O22" s="14"/>
      <c r="P22" s="24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7" ht="15.6" x14ac:dyDescent="0.3">
      <c r="A23" s="23"/>
      <c r="B23" s="14"/>
      <c r="C23" s="14"/>
      <c r="D23" s="3" t="s">
        <v>27</v>
      </c>
      <c r="E23" s="15">
        <v>12.19</v>
      </c>
      <c r="F23" s="29" t="s">
        <v>33</v>
      </c>
      <c r="G23" s="14"/>
      <c r="H23" s="3" t="s">
        <v>27</v>
      </c>
      <c r="I23" s="15">
        <v>8.2799999999999994</v>
      </c>
      <c r="J23" s="29" t="s">
        <v>33</v>
      </c>
      <c r="K23" s="14"/>
      <c r="L23" s="3" t="s">
        <v>27</v>
      </c>
      <c r="M23" s="15">
        <v>12.19</v>
      </c>
      <c r="N23" s="29" t="s">
        <v>33</v>
      </c>
      <c r="O23" s="14"/>
      <c r="P23" s="24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7" ht="15" thickBot="1" x14ac:dyDescent="0.3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6"/>
      <c r="R24" s="14"/>
    </row>
    <row r="25" spans="1:37" x14ac:dyDescent="0.3">
      <c r="A25" s="14"/>
      <c r="B25" s="14"/>
    </row>
    <row r="50" spans="3:17" x14ac:dyDescent="0.3">
      <c r="C50" s="3"/>
      <c r="D50" s="15"/>
      <c r="E50" s="14"/>
      <c r="J50" s="7"/>
      <c r="K50" s="7"/>
      <c r="L50" s="10"/>
      <c r="M50" s="10"/>
      <c r="N50" s="14"/>
      <c r="O50" s="14"/>
      <c r="P50" s="14"/>
      <c r="Q50" s="14"/>
    </row>
    <row r="51" spans="3:17" x14ac:dyDescent="0.3">
      <c r="C51" s="14"/>
      <c r="D51" s="15"/>
      <c r="E51" s="14"/>
      <c r="J51" s="7"/>
      <c r="K51" s="7"/>
      <c r="L51" s="10"/>
      <c r="M51" s="10"/>
      <c r="N51" s="10"/>
      <c r="O51" s="10"/>
      <c r="P51" s="10"/>
      <c r="Q51" s="10"/>
    </row>
    <row r="52" spans="3:17" x14ac:dyDescent="0.3">
      <c r="C52" s="14"/>
      <c r="D52" s="15"/>
      <c r="E52" s="14"/>
    </row>
    <row r="53" spans="3:17" x14ac:dyDescent="0.3">
      <c r="C53" s="2"/>
      <c r="D53" s="15"/>
      <c r="E53" s="14"/>
    </row>
    <row r="56" spans="3:17" x14ac:dyDescent="0.3">
      <c r="C56" s="1"/>
      <c r="D56" s="15"/>
      <c r="E56" s="14"/>
    </row>
    <row r="57" spans="3:17" x14ac:dyDescent="0.3">
      <c r="C57" s="1"/>
      <c r="D57" s="15"/>
      <c r="E57" s="14"/>
    </row>
    <row r="58" spans="3:17" x14ac:dyDescent="0.3">
      <c r="C58" s="1"/>
      <c r="D58" s="15"/>
      <c r="E58" s="14"/>
    </row>
    <row r="59" spans="3:17" x14ac:dyDescent="0.3">
      <c r="C59" s="1"/>
      <c r="D59" s="15"/>
      <c r="E59" s="14"/>
    </row>
    <row r="60" spans="3:17" x14ac:dyDescent="0.3">
      <c r="C60" s="1"/>
      <c r="D60" s="15"/>
      <c r="E60" s="14"/>
    </row>
    <row r="61" spans="3:17" x14ac:dyDescent="0.3">
      <c r="C61" s="1"/>
      <c r="D61" s="15"/>
      <c r="E61" s="14"/>
    </row>
    <row r="62" spans="3:17" x14ac:dyDescent="0.3">
      <c r="C62" s="14"/>
      <c r="D62" s="14"/>
      <c r="E62" s="14"/>
    </row>
    <row r="64" spans="3:17" x14ac:dyDescent="0.3">
      <c r="C64" s="2"/>
      <c r="D64" s="3"/>
      <c r="E64" s="14"/>
    </row>
    <row r="65" spans="3:5" x14ac:dyDescent="0.3">
      <c r="C65" s="8"/>
      <c r="D65" s="3"/>
      <c r="E65" s="14"/>
    </row>
    <row r="66" spans="3:5" x14ac:dyDescent="0.3">
      <c r="C66" s="2"/>
      <c r="D66" s="4"/>
      <c r="E66" s="14"/>
    </row>
    <row r="67" spans="3:5" x14ac:dyDescent="0.3">
      <c r="C67" s="2"/>
      <c r="D67" s="9"/>
      <c r="E67" s="14"/>
    </row>
    <row r="68" spans="3:5" x14ac:dyDescent="0.3">
      <c r="C68" s="2"/>
      <c r="D68" s="9"/>
      <c r="E68" s="14"/>
    </row>
    <row r="69" spans="3:5" x14ac:dyDescent="0.3">
      <c r="C69" s="3"/>
      <c r="D69" s="9"/>
      <c r="E69" s="14"/>
    </row>
    <row r="70" spans="3:5" x14ac:dyDescent="0.3">
      <c r="C70" s="8"/>
      <c r="D70" s="4"/>
      <c r="E70" s="14"/>
    </row>
    <row r="71" spans="3:5" x14ac:dyDescent="0.3">
      <c r="C71" s="8"/>
      <c r="D71" s="3"/>
      <c r="E71" s="14"/>
    </row>
  </sheetData>
  <sheetProtection algorithmName="SHA-512" hashValue="wgQELiuThTNe7IeKhwCpazi++b812V47kKo9vQfZn6ohbh67mLUNLcuknV4cdhPRTiB7ejigQ9RrM6RdmipszQ==" saltValue="adpGeMNpKQBB2BHYoHSfpg==" spinCount="100000" sheet="1" objects="1" scenarios="1"/>
  <mergeCells count="9">
    <mergeCell ref="F8:G8"/>
    <mergeCell ref="F9:G9"/>
    <mergeCell ref="F10:I10"/>
    <mergeCell ref="O15:O20"/>
    <mergeCell ref="C2:M3"/>
    <mergeCell ref="D17:N18"/>
    <mergeCell ref="C15:C20"/>
    <mergeCell ref="C5:E5"/>
    <mergeCell ref="K5:M5"/>
  </mergeCells>
  <conditionalFormatting sqref="E71">
    <cfRule type="expression" dxfId="3" priority="1">
      <formula>$D$71&lt;=1</formula>
    </cfRule>
    <cfRule type="expression" dxfId="2" priority="2">
      <formula>$D$71&gt;1</formula>
    </cfRule>
  </conditionalFormatting>
  <dataValidations disablePrompts="1" count="2">
    <dataValidation type="list" allowBlank="1" showInputMessage="1" showErrorMessage="1" sqref="L50">
      <formula1>"Special,Intermediate"</formula1>
    </dataValidation>
    <dataValidation type="list" allowBlank="1" showInputMessage="1" showErrorMessage="1" sqref="L51:Q51">
      <formula1>"Confined by Beams on All Four Faces,Confined by Beams on Three Faces or on Two Opposite Faces,For Other Cases"</formula1>
    </dataValidation>
  </dataValidations>
  <printOptions horizontalCentered="1"/>
  <pageMargins left="0.7" right="0.7" top="0.75" bottom="0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zoomScaleNormal="100" workbookViewId="0">
      <selection activeCell="AC19" sqref="R2:AC19"/>
    </sheetView>
  </sheetViews>
  <sheetFormatPr defaultRowHeight="14.4" x14ac:dyDescent="0.3"/>
  <cols>
    <col min="1" max="1" width="4.6640625" style="17" customWidth="1"/>
    <col min="2" max="2" width="8.88671875" style="17"/>
    <col min="3" max="3" width="8.77734375" style="17" customWidth="1"/>
    <col min="4" max="5" width="9.5546875" style="17" bestFit="1" customWidth="1"/>
    <col min="6" max="10" width="8.88671875" style="17"/>
    <col min="11" max="11" width="14.6640625" style="17" customWidth="1"/>
    <col min="12" max="12" width="10.5546875" style="17" customWidth="1"/>
    <col min="13" max="14" width="8.88671875" style="17"/>
    <col min="15" max="15" width="8.77734375" style="17" customWidth="1"/>
    <col min="16" max="18" width="8.88671875" style="17"/>
    <col min="19" max="19" width="10.88671875" style="17" customWidth="1"/>
    <col min="20" max="20" width="8.88671875" style="17"/>
    <col min="21" max="21" width="12.44140625" style="17" customWidth="1"/>
    <col min="22" max="16384" width="8.88671875" style="17"/>
  </cols>
  <sheetData>
    <row r="1" spans="1:37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6"/>
      <c r="R1" s="16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4.4" customHeight="1" x14ac:dyDescent="0.3">
      <c r="A2" s="23"/>
      <c r="B2" s="29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29"/>
      <c r="O2" s="29"/>
      <c r="P2" s="2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8"/>
      <c r="AE2" s="18"/>
      <c r="AF2" s="18"/>
      <c r="AG2" s="18"/>
      <c r="AH2" s="18"/>
      <c r="AI2" s="18"/>
      <c r="AJ2" s="18"/>
      <c r="AK2" s="18"/>
    </row>
    <row r="3" spans="1:37" ht="15" customHeight="1" x14ac:dyDescent="0.3">
      <c r="A3" s="23"/>
      <c r="B3" s="2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9"/>
      <c r="O3" s="29"/>
      <c r="P3" s="24"/>
      <c r="Q3" s="16"/>
      <c r="R3" s="16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8"/>
      <c r="AE3" s="18"/>
      <c r="AF3" s="18"/>
      <c r="AG3" s="18"/>
      <c r="AH3" s="18"/>
      <c r="AI3" s="18"/>
      <c r="AJ3" s="18"/>
      <c r="AK3" s="18"/>
    </row>
    <row r="4" spans="1:37" ht="15" customHeight="1" x14ac:dyDescent="0.3">
      <c r="A4" s="23"/>
      <c r="B4" s="30"/>
      <c r="C4" s="30"/>
      <c r="D4" s="30"/>
      <c r="E4" s="30"/>
      <c r="F4" s="29"/>
      <c r="G4" s="29"/>
      <c r="H4" s="29"/>
      <c r="I4" s="29"/>
      <c r="J4" s="29"/>
      <c r="K4" s="30"/>
      <c r="L4" s="30"/>
      <c r="M4" s="30"/>
      <c r="N4" s="30"/>
      <c r="O4" s="29"/>
      <c r="P4" s="24"/>
      <c r="Q4" s="16"/>
      <c r="R4" s="12"/>
      <c r="S4" s="12" t="s">
        <v>16</v>
      </c>
      <c r="T4" s="37">
        <f>D8/(L7*E16)</f>
        <v>0.21748660628384756</v>
      </c>
      <c r="U4" s="12"/>
      <c r="V4" s="12"/>
      <c r="W4" s="12" t="s">
        <v>16</v>
      </c>
      <c r="X4" s="37">
        <f>D8/(L7*I19)</f>
        <v>0.40573407667757061</v>
      </c>
      <c r="Y4" s="12"/>
      <c r="Z4" s="12"/>
      <c r="AA4" s="12" t="s">
        <v>16</v>
      </c>
      <c r="AB4" s="37">
        <f>D8/(L7*M16)</f>
        <v>0.21748660628384756</v>
      </c>
      <c r="AC4" s="12"/>
      <c r="AD4" s="18"/>
      <c r="AE4" s="18"/>
      <c r="AF4" s="18"/>
      <c r="AG4" s="18"/>
      <c r="AH4" s="18"/>
      <c r="AI4" s="18"/>
      <c r="AJ4" s="18"/>
      <c r="AK4" s="18"/>
    </row>
    <row r="5" spans="1:37" ht="18" customHeight="1" x14ac:dyDescent="0.3">
      <c r="A5" s="23"/>
      <c r="B5" s="29"/>
      <c r="C5" s="36" t="s">
        <v>2</v>
      </c>
      <c r="D5" s="36"/>
      <c r="E5" s="36"/>
      <c r="F5" s="19"/>
      <c r="G5" s="29"/>
      <c r="H5" s="29"/>
      <c r="I5" s="19"/>
      <c r="J5" s="19"/>
      <c r="K5" s="36" t="s">
        <v>1</v>
      </c>
      <c r="L5" s="36"/>
      <c r="M5" s="36"/>
      <c r="N5" s="1"/>
      <c r="O5" s="1"/>
      <c r="P5" s="25"/>
      <c r="Q5" s="12"/>
      <c r="R5" s="12"/>
      <c r="S5" s="12" t="s">
        <v>17</v>
      </c>
      <c r="T5" s="37">
        <f>((L7-1)*E19)/(L7*E16)</f>
        <v>0.26062192607216134</v>
      </c>
      <c r="U5" s="12"/>
      <c r="V5" s="12"/>
      <c r="W5" s="12" t="s">
        <v>17</v>
      </c>
      <c r="X5" s="37">
        <f>((L7-1)*I16)/(L7*I19)</f>
        <v>0.35717152405021274</v>
      </c>
      <c r="Y5" s="12"/>
      <c r="Z5" s="12"/>
      <c r="AA5" s="12" t="s">
        <v>17</v>
      </c>
      <c r="AB5" s="37">
        <f>((L7-1)*M19)/(L7*M16)</f>
        <v>0.26062192607216134</v>
      </c>
      <c r="AC5" s="12"/>
      <c r="AD5" s="18"/>
      <c r="AE5" s="18"/>
      <c r="AF5" s="18"/>
      <c r="AG5" s="18"/>
      <c r="AH5" s="18"/>
      <c r="AI5" s="18"/>
      <c r="AJ5" s="18"/>
      <c r="AK5" s="18"/>
    </row>
    <row r="6" spans="1:37" ht="16.2" x14ac:dyDescent="0.3">
      <c r="A6" s="23"/>
      <c r="B6" s="29"/>
      <c r="C6" s="3" t="s">
        <v>0</v>
      </c>
      <c r="D6" s="15">
        <v>250</v>
      </c>
      <c r="E6" s="29" t="s">
        <v>6</v>
      </c>
      <c r="F6" s="29"/>
      <c r="G6" s="29"/>
      <c r="H6" s="29"/>
      <c r="I6" s="29"/>
      <c r="J6" s="29"/>
      <c r="K6" s="3" t="s">
        <v>8</v>
      </c>
      <c r="L6" s="29">
        <f>15100*D6^0.5</f>
        <v>238751.96334271264</v>
      </c>
      <c r="M6" s="29" t="s">
        <v>6</v>
      </c>
      <c r="N6" s="29"/>
      <c r="O6" s="29"/>
      <c r="P6" s="24"/>
      <c r="Q6" s="12"/>
      <c r="R6" s="12"/>
      <c r="S6" s="38" t="s">
        <v>18</v>
      </c>
      <c r="T6" s="37">
        <f>(((2*L9*T4)*(1+(T5*D10)/L9)+(1+T5)^2)^0.5-(1+T5))/T4</f>
        <v>13.194211553103713</v>
      </c>
      <c r="U6" s="16" t="s">
        <v>5</v>
      </c>
      <c r="V6" s="16"/>
      <c r="W6" s="38" t="s">
        <v>18</v>
      </c>
      <c r="X6" s="37">
        <f>(((2*L9*X4)*(1+(X5*D10)/L9)+(1+X5)^2)^0.5-(1+X5))/X4</f>
        <v>10.415474422202925</v>
      </c>
      <c r="Y6" s="16" t="s">
        <v>5</v>
      </c>
      <c r="Z6" s="16"/>
      <c r="AA6" s="38" t="s">
        <v>18</v>
      </c>
      <c r="AB6" s="37">
        <f>(((2*L9*AB4)*(1+(AB5*D10)/L9)+(1+AB5)^2)^0.5-(1+AB5))/AB4</f>
        <v>13.194211553103713</v>
      </c>
      <c r="AC6" s="16" t="s">
        <v>5</v>
      </c>
      <c r="AD6" s="18"/>
      <c r="AE6" s="18"/>
      <c r="AF6" s="18"/>
      <c r="AG6" s="18"/>
      <c r="AH6" s="18"/>
      <c r="AI6" s="18"/>
      <c r="AJ6" s="18"/>
      <c r="AK6" s="18"/>
    </row>
    <row r="7" spans="1:37" ht="16.2" x14ac:dyDescent="0.3">
      <c r="A7" s="23"/>
      <c r="B7" s="29"/>
      <c r="C7" s="3" t="s">
        <v>9</v>
      </c>
      <c r="D7" s="15">
        <v>2000000</v>
      </c>
      <c r="E7" s="29" t="s">
        <v>6</v>
      </c>
      <c r="F7" s="29"/>
      <c r="G7" s="29"/>
      <c r="H7" s="29"/>
      <c r="I7" s="29"/>
      <c r="J7" s="29"/>
      <c r="K7" s="2" t="s">
        <v>10</v>
      </c>
      <c r="L7" s="4">
        <f>D7/L6</f>
        <v>8.3768944640221967</v>
      </c>
      <c r="M7" s="29"/>
      <c r="N7" s="29"/>
      <c r="O7" s="29"/>
      <c r="P7" s="24"/>
      <c r="Q7" s="12"/>
      <c r="R7" s="12"/>
      <c r="S7" s="16" t="s">
        <v>34</v>
      </c>
      <c r="T7" s="12">
        <f>(D8*T6^3)/3+L7*E16*(L9-T6)^2+(L7-1)*E19*(T6-D10)^2</f>
        <v>126812.20510812561</v>
      </c>
      <c r="U7" s="16" t="s">
        <v>35</v>
      </c>
      <c r="V7" s="12"/>
      <c r="W7" s="16" t="s">
        <v>34</v>
      </c>
      <c r="X7" s="12">
        <f>(D8*X6^3)/3+L7*I19*(L9-X6)^2+(L7-1)*I16*(X6-D10)^2</f>
        <v>79412.216995642826</v>
      </c>
      <c r="Y7" s="16" t="s">
        <v>35</v>
      </c>
      <c r="Z7" s="12"/>
      <c r="AA7" s="16" t="s">
        <v>34</v>
      </c>
      <c r="AB7" s="16">
        <f>(D8*AB6^3)/3+L7*M16*(L9-AB6)^2+(L7-1)*M19*(AB6-D10)^2</f>
        <v>126812.20510812561</v>
      </c>
      <c r="AC7" s="16" t="s">
        <v>35</v>
      </c>
      <c r="AD7" s="18"/>
      <c r="AE7" s="18"/>
      <c r="AF7" s="18"/>
      <c r="AG7" s="18"/>
      <c r="AH7" s="18"/>
      <c r="AI7" s="18"/>
      <c r="AJ7" s="18"/>
      <c r="AK7" s="18"/>
    </row>
    <row r="8" spans="1:37" ht="16.2" x14ac:dyDescent="0.3">
      <c r="A8" s="23"/>
      <c r="B8" s="29"/>
      <c r="C8" s="1" t="s">
        <v>14</v>
      </c>
      <c r="D8" s="15">
        <v>45</v>
      </c>
      <c r="E8" s="1" t="s">
        <v>5</v>
      </c>
      <c r="F8" s="32" t="s">
        <v>11</v>
      </c>
      <c r="G8" s="32"/>
      <c r="H8" s="29"/>
      <c r="I8" s="29"/>
      <c r="J8" s="29"/>
      <c r="K8" s="3" t="s">
        <v>13</v>
      </c>
      <c r="L8" s="4">
        <f>(D8*D9^3)/12</f>
        <v>240000</v>
      </c>
      <c r="M8" s="29" t="s">
        <v>22</v>
      </c>
      <c r="N8" s="29"/>
      <c r="O8" s="29"/>
      <c r="P8" s="24"/>
      <c r="Q8" s="12"/>
      <c r="R8" s="12"/>
      <c r="S8" s="16" t="s">
        <v>36</v>
      </c>
      <c r="T8" s="12">
        <f>IF(E21&lt;=T15,L8,(T7/(1-(T15/E21)^2*(1-(T7/L8)))))</f>
        <v>131256.27572343044</v>
      </c>
      <c r="U8" s="16" t="s">
        <v>35</v>
      </c>
      <c r="V8" s="12"/>
      <c r="W8" s="16" t="s">
        <v>36</v>
      </c>
      <c r="X8" s="12">
        <f>IF(I21&lt;=T15,L8,(T7/(1-(T15/I21)^2*(1-(T7/L8)))))</f>
        <v>138178.35925077795</v>
      </c>
      <c r="Y8" s="16" t="s">
        <v>35</v>
      </c>
      <c r="Z8" s="12"/>
      <c r="AA8" s="16" t="s">
        <v>36</v>
      </c>
      <c r="AB8" s="12">
        <f>IF(M21&lt;=T15,L8,(T7/(1-(T15/M21)^2*(1-(T7/L8)))))</f>
        <v>131256.27572343044</v>
      </c>
      <c r="AC8" s="16" t="s">
        <v>35</v>
      </c>
      <c r="AD8" s="18"/>
      <c r="AE8" s="18"/>
      <c r="AF8" s="18"/>
      <c r="AG8" s="18"/>
      <c r="AH8" s="18"/>
      <c r="AI8" s="18"/>
      <c r="AJ8" s="18"/>
      <c r="AK8" s="18"/>
    </row>
    <row r="9" spans="1:37" ht="14.4" customHeight="1" x14ac:dyDescent="0.3">
      <c r="A9" s="23"/>
      <c r="B9" s="29"/>
      <c r="C9" s="1" t="s">
        <v>15</v>
      </c>
      <c r="D9" s="15">
        <v>40</v>
      </c>
      <c r="E9" s="29" t="s">
        <v>5</v>
      </c>
      <c r="F9" s="32" t="s">
        <v>12</v>
      </c>
      <c r="G9" s="32"/>
      <c r="H9" s="29"/>
      <c r="I9" s="29"/>
      <c r="J9" s="29"/>
      <c r="K9" s="29" t="s">
        <v>21</v>
      </c>
      <c r="L9" s="4">
        <f>D9-D10</f>
        <v>34</v>
      </c>
      <c r="M9" s="29" t="s">
        <v>5</v>
      </c>
      <c r="N9" s="29"/>
      <c r="O9" s="29"/>
      <c r="P9" s="24"/>
      <c r="Q9" s="12"/>
      <c r="R9" s="12"/>
      <c r="S9" s="16" t="s">
        <v>37</v>
      </c>
      <c r="T9" s="12">
        <f>IF(E22&lt;=T15,L8,(T7/(1-(T15/E22)^2*(1-(T7/L8)))))</f>
        <v>128965.00726996809</v>
      </c>
      <c r="U9" s="16" t="s">
        <v>35</v>
      </c>
      <c r="V9" s="12"/>
      <c r="W9" s="16" t="s">
        <v>37</v>
      </c>
      <c r="X9" s="12">
        <f>IF(I22&lt;=T15,L8,(T7/(1-(T15/I22)^2*(1-(T7/L8)))))</f>
        <v>132193.63777451069</v>
      </c>
      <c r="Y9" s="16" t="s">
        <v>35</v>
      </c>
      <c r="Z9" s="12"/>
      <c r="AA9" s="16" t="s">
        <v>37</v>
      </c>
      <c r="AB9" s="12">
        <f>IF(M22&lt;=T15,L8,(T7/(1-(T15/M22)^2*(1-(T7/L8)))))</f>
        <v>128965.00726996809</v>
      </c>
      <c r="AC9" s="16" t="s">
        <v>35</v>
      </c>
      <c r="AD9" s="18"/>
      <c r="AE9" s="18"/>
      <c r="AF9" s="18"/>
      <c r="AG9" s="18"/>
      <c r="AH9" s="18"/>
      <c r="AI9" s="18"/>
      <c r="AJ9" s="18"/>
      <c r="AK9" s="18"/>
    </row>
    <row r="10" spans="1:37" ht="16.2" x14ac:dyDescent="0.3">
      <c r="A10" s="23"/>
      <c r="B10" s="29"/>
      <c r="C10" s="29" t="s">
        <v>19</v>
      </c>
      <c r="D10" s="15">
        <v>6</v>
      </c>
      <c r="E10" s="29" t="s">
        <v>5</v>
      </c>
      <c r="F10" s="32" t="s">
        <v>20</v>
      </c>
      <c r="G10" s="32"/>
      <c r="H10" s="32"/>
      <c r="I10" s="32"/>
      <c r="J10" s="29"/>
      <c r="K10" s="3" t="s">
        <v>23</v>
      </c>
      <c r="L10" s="4">
        <f>0.5*D9</f>
        <v>20</v>
      </c>
      <c r="M10" s="29" t="s">
        <v>5</v>
      </c>
      <c r="N10" s="29"/>
      <c r="O10" s="29"/>
      <c r="P10" s="24"/>
      <c r="Q10" s="12"/>
      <c r="R10" s="12"/>
      <c r="S10" s="16" t="s">
        <v>38</v>
      </c>
      <c r="T10" s="12">
        <f>IF(E23&lt;=T15,L8,(T7/(1-(T15/E23)^2*(1-(T7/L8)))))</f>
        <v>129434.77962321186</v>
      </c>
      <c r="U10" s="16" t="s">
        <v>35</v>
      </c>
      <c r="V10" s="12"/>
      <c r="W10" s="16" t="s">
        <v>38</v>
      </c>
      <c r="X10" s="12">
        <f>IF(I23&lt;=T15,L8,(T7/(1-(T15/I23)^2*(1-(T7/L8)))))</f>
        <v>132637.10716044452</v>
      </c>
      <c r="Y10" s="16" t="s">
        <v>35</v>
      </c>
      <c r="Z10" s="12"/>
      <c r="AA10" s="16" t="s">
        <v>38</v>
      </c>
      <c r="AB10" s="12">
        <f>IF(M23&lt;=T15,L8,(T7/(1-(T15/M23)^2*(1-(T7/L8)))))</f>
        <v>129434.77962321186</v>
      </c>
      <c r="AC10" s="16" t="s">
        <v>35</v>
      </c>
      <c r="AD10" s="18"/>
      <c r="AE10" s="18"/>
      <c r="AF10" s="18"/>
      <c r="AG10" s="18"/>
      <c r="AH10" s="18"/>
      <c r="AI10" s="18"/>
      <c r="AJ10" s="18"/>
      <c r="AK10" s="18"/>
    </row>
    <row r="11" spans="1:37" ht="16.2" x14ac:dyDescent="0.3">
      <c r="A11" s="23"/>
      <c r="B11" s="29"/>
      <c r="C11" s="29"/>
      <c r="D11" s="29"/>
      <c r="E11" s="29"/>
      <c r="F11" s="29"/>
      <c r="G11" s="29"/>
      <c r="H11" s="29"/>
      <c r="I11" s="29"/>
      <c r="J11" s="29"/>
      <c r="K11" s="3" t="s">
        <v>24</v>
      </c>
      <c r="L11" s="29">
        <f>ROUND(((2*D6^0.5*L8)/L10)*10^-5,2)</f>
        <v>3.79</v>
      </c>
      <c r="M11" s="29" t="s">
        <v>33</v>
      </c>
      <c r="N11" s="29"/>
      <c r="O11" s="29"/>
      <c r="P11" s="24"/>
      <c r="Q11" s="12"/>
      <c r="R11" s="12"/>
      <c r="S11" s="16" t="s">
        <v>39</v>
      </c>
      <c r="T11" s="12">
        <f>0.25*(T8+AB8)+0.5*X8</f>
        <v>134717.31748710421</v>
      </c>
      <c r="U11" s="16" t="s">
        <v>35</v>
      </c>
      <c r="V11" s="12"/>
      <c r="W11" s="12"/>
      <c r="X11" s="12"/>
      <c r="Y11" s="12"/>
      <c r="Z11" s="12"/>
      <c r="AA11" s="12"/>
      <c r="AB11" s="12"/>
      <c r="AC11" s="12"/>
      <c r="AD11" s="18"/>
      <c r="AE11" s="18"/>
      <c r="AF11" s="18"/>
      <c r="AG11" s="18"/>
      <c r="AH11" s="18"/>
      <c r="AI11" s="18"/>
      <c r="AJ11" s="18"/>
      <c r="AK11" s="18"/>
    </row>
    <row r="12" spans="1:37" ht="14.4" customHeight="1" x14ac:dyDescent="0.3">
      <c r="A12" s="23"/>
      <c r="B12" s="29"/>
      <c r="C12" s="29"/>
      <c r="D12" s="29"/>
      <c r="E12" s="29"/>
      <c r="F12" s="6"/>
      <c r="G12" s="29"/>
      <c r="H12" s="6"/>
      <c r="I12" s="1"/>
      <c r="J12" s="1"/>
      <c r="K12" s="3" t="s">
        <v>28</v>
      </c>
      <c r="L12" s="9">
        <f>T11/L8</f>
        <v>0.56132215619626757</v>
      </c>
      <c r="M12" s="29"/>
      <c r="N12" s="29"/>
      <c r="O12" s="5"/>
      <c r="P12" s="24"/>
      <c r="Q12" s="12"/>
      <c r="R12" s="12"/>
      <c r="S12" s="16" t="s">
        <v>40</v>
      </c>
      <c r="T12" s="12">
        <f>0.25*(T9+AB9)+0.5*X9</f>
        <v>130579.32252223938</v>
      </c>
      <c r="U12" s="16" t="s">
        <v>35</v>
      </c>
      <c r="V12" s="12"/>
      <c r="W12" s="12"/>
      <c r="X12" s="12"/>
      <c r="Y12" s="12"/>
      <c r="Z12" s="12"/>
      <c r="AA12" s="12"/>
      <c r="AB12" s="12"/>
      <c r="AC12" s="12"/>
      <c r="AD12" s="18"/>
      <c r="AE12" s="18"/>
      <c r="AF12" s="18"/>
      <c r="AG12" s="18"/>
      <c r="AH12" s="18"/>
      <c r="AI12" s="18"/>
      <c r="AJ12" s="18"/>
      <c r="AK12" s="18"/>
    </row>
    <row r="13" spans="1:37" ht="16.2" customHeight="1" x14ac:dyDescent="0.3">
      <c r="A13" s="23"/>
      <c r="B13" s="29"/>
      <c r="C13" s="29"/>
      <c r="D13" s="29"/>
      <c r="E13" s="29"/>
      <c r="F13" s="29"/>
      <c r="G13" s="29"/>
      <c r="H13" s="29"/>
      <c r="I13" s="29"/>
      <c r="J13" s="29"/>
      <c r="K13" s="3" t="s">
        <v>29</v>
      </c>
      <c r="L13" s="9">
        <f>T12/L8</f>
        <v>0.54408051050933071</v>
      </c>
      <c r="M13" s="29"/>
      <c r="N13" s="29"/>
      <c r="O13" s="29"/>
      <c r="P13" s="24"/>
      <c r="Q13" s="12"/>
      <c r="R13" s="12"/>
      <c r="S13" s="16" t="s">
        <v>41</v>
      </c>
      <c r="T13" s="12">
        <f>0.25*(T10+AB10)+0.5*X10</f>
        <v>131035.94339182819</v>
      </c>
      <c r="U13" s="16" t="s">
        <v>35</v>
      </c>
      <c r="V13" s="12"/>
      <c r="W13" s="12"/>
      <c r="X13" s="12"/>
      <c r="Y13" s="12"/>
      <c r="Z13" s="12"/>
      <c r="AA13" s="12"/>
      <c r="AB13" s="12"/>
      <c r="AC13" s="12"/>
      <c r="AD13" s="18"/>
      <c r="AE13" s="18"/>
      <c r="AF13" s="18"/>
      <c r="AG13" s="18"/>
      <c r="AH13" s="18"/>
      <c r="AI13" s="18"/>
      <c r="AJ13" s="18"/>
      <c r="AK13" s="18"/>
    </row>
    <row r="14" spans="1:37" ht="15.6" x14ac:dyDescent="0.3">
      <c r="A14" s="23"/>
      <c r="B14" s="29"/>
      <c r="C14" s="29"/>
      <c r="D14" s="29"/>
      <c r="E14" s="29"/>
      <c r="F14" s="29"/>
      <c r="G14" s="29"/>
      <c r="H14" s="29"/>
      <c r="I14" s="29"/>
      <c r="J14" s="29"/>
      <c r="K14" s="3" t="s">
        <v>30</v>
      </c>
      <c r="L14" s="9">
        <f>T13/L8</f>
        <v>0.54598309746595075</v>
      </c>
      <c r="M14" s="29"/>
      <c r="N14" s="29"/>
      <c r="O14" s="29"/>
      <c r="P14" s="2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8"/>
      <c r="AE14" s="18"/>
      <c r="AF14" s="18"/>
      <c r="AG14" s="18"/>
      <c r="AH14" s="18"/>
      <c r="AI14" s="18"/>
      <c r="AJ14" s="18"/>
      <c r="AK14" s="18"/>
    </row>
    <row r="15" spans="1:37" ht="16.2" customHeight="1" x14ac:dyDescent="0.3">
      <c r="A15" s="23"/>
      <c r="B15" s="29"/>
      <c r="C15" s="33" t="s">
        <v>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3" t="s">
        <v>7</v>
      </c>
      <c r="P15" s="24"/>
      <c r="Q15" s="12"/>
      <c r="R15" s="12"/>
      <c r="S15" s="16" t="s">
        <v>42</v>
      </c>
      <c r="T15" s="12">
        <f>(L11*2)/3</f>
        <v>2.5266666666666668</v>
      </c>
      <c r="U15" s="16" t="s">
        <v>33</v>
      </c>
      <c r="V15" s="12"/>
      <c r="W15" s="12"/>
      <c r="X15" s="12"/>
      <c r="Y15" s="12"/>
      <c r="Z15" s="12"/>
      <c r="AA15" s="39"/>
      <c r="AB15" s="39"/>
      <c r="AC15" s="39"/>
      <c r="AD15" s="31"/>
      <c r="AE15" s="18"/>
      <c r="AF15" s="18"/>
      <c r="AG15" s="18"/>
      <c r="AH15" s="18"/>
      <c r="AI15" s="18"/>
      <c r="AJ15" s="18"/>
      <c r="AK15" s="18"/>
    </row>
    <row r="16" spans="1:37" ht="16.2" x14ac:dyDescent="0.3">
      <c r="A16" s="23"/>
      <c r="B16" s="29"/>
      <c r="C16" s="33"/>
      <c r="D16" s="3" t="s">
        <v>3</v>
      </c>
      <c r="E16" s="15">
        <v>24.7</v>
      </c>
      <c r="F16" s="29" t="s">
        <v>4</v>
      </c>
      <c r="G16" s="29"/>
      <c r="H16" s="3" t="s">
        <v>3</v>
      </c>
      <c r="I16" s="15">
        <v>5.37</v>
      </c>
      <c r="J16" s="29" t="s">
        <v>4</v>
      </c>
      <c r="K16" s="29"/>
      <c r="L16" s="3" t="s">
        <v>3</v>
      </c>
      <c r="M16" s="15">
        <v>24.7</v>
      </c>
      <c r="N16" s="29" t="s">
        <v>4</v>
      </c>
      <c r="O16" s="33"/>
      <c r="P16" s="2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9"/>
      <c r="AB16" s="39"/>
      <c r="AC16" s="39"/>
      <c r="AD16" s="31"/>
      <c r="AE16" s="18"/>
      <c r="AF16" s="18"/>
      <c r="AG16" s="18"/>
      <c r="AH16" s="18"/>
      <c r="AI16" s="18"/>
      <c r="AJ16" s="18"/>
      <c r="AK16" s="18"/>
    </row>
    <row r="17" spans="1:37" x14ac:dyDescent="0.3">
      <c r="A17" s="23"/>
      <c r="B17" s="29"/>
      <c r="C17" s="33"/>
      <c r="D17" s="35" t="s">
        <v>32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2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9"/>
      <c r="AB17" s="39"/>
      <c r="AC17" s="39"/>
      <c r="AD17" s="31"/>
      <c r="AE17" s="18"/>
      <c r="AF17" s="18"/>
      <c r="AG17" s="18"/>
      <c r="AH17" s="18"/>
      <c r="AI17" s="18"/>
      <c r="AJ17" s="18"/>
      <c r="AK17" s="18"/>
    </row>
    <row r="18" spans="1:37" x14ac:dyDescent="0.3">
      <c r="A18" s="23"/>
      <c r="B18" s="29"/>
      <c r="C18" s="3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3"/>
      <c r="P18" s="2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39"/>
      <c r="AD18" s="31"/>
      <c r="AE18" s="18"/>
      <c r="AF18" s="18"/>
      <c r="AG18" s="18"/>
    </row>
    <row r="19" spans="1:37" ht="16.2" x14ac:dyDescent="0.3">
      <c r="A19" s="23"/>
      <c r="B19" s="29"/>
      <c r="C19" s="33"/>
      <c r="D19" s="3" t="s">
        <v>3</v>
      </c>
      <c r="E19" s="15">
        <v>7.31</v>
      </c>
      <c r="F19" s="29" t="s">
        <v>4</v>
      </c>
      <c r="G19" s="11"/>
      <c r="H19" s="3" t="s">
        <v>3</v>
      </c>
      <c r="I19" s="15">
        <v>13.24</v>
      </c>
      <c r="J19" s="29" t="s">
        <v>4</v>
      </c>
      <c r="K19" s="29"/>
      <c r="L19" s="3" t="s">
        <v>3</v>
      </c>
      <c r="M19" s="15">
        <v>7.31</v>
      </c>
      <c r="N19" s="29" t="s">
        <v>4</v>
      </c>
      <c r="O19" s="33"/>
      <c r="P19" s="2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39"/>
      <c r="AD19" s="31"/>
      <c r="AE19" s="18"/>
      <c r="AF19" s="18"/>
      <c r="AG19" s="18"/>
    </row>
    <row r="20" spans="1:37" x14ac:dyDescent="0.3">
      <c r="A20" s="23"/>
      <c r="B20" s="29"/>
      <c r="C20" s="3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3"/>
      <c r="P20" s="2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7" ht="15.6" x14ac:dyDescent="0.3">
      <c r="A21" s="23"/>
      <c r="B21" s="29"/>
      <c r="C21" s="29"/>
      <c r="D21" s="3" t="s">
        <v>26</v>
      </c>
      <c r="E21" s="15">
        <v>9.43</v>
      </c>
      <c r="F21" s="29" t="s">
        <v>33</v>
      </c>
      <c r="G21" s="29"/>
      <c r="H21" s="3" t="s">
        <v>26</v>
      </c>
      <c r="I21" s="15">
        <v>6.05</v>
      </c>
      <c r="J21" s="29" t="s">
        <v>33</v>
      </c>
      <c r="K21" s="29"/>
      <c r="L21" s="3" t="s">
        <v>26</v>
      </c>
      <c r="M21" s="15">
        <v>9.43</v>
      </c>
      <c r="N21" s="29" t="s">
        <v>33</v>
      </c>
      <c r="O21" s="29"/>
      <c r="P21" s="2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7" ht="15.6" x14ac:dyDescent="0.3">
      <c r="A22" s="23"/>
      <c r="B22" s="29"/>
      <c r="C22" s="29"/>
      <c r="D22" s="3" t="s">
        <v>25</v>
      </c>
      <c r="E22" s="15">
        <v>13.43</v>
      </c>
      <c r="F22" s="29" t="s">
        <v>33</v>
      </c>
      <c r="G22" s="29"/>
      <c r="H22" s="3" t="s">
        <v>25</v>
      </c>
      <c r="I22" s="15">
        <v>8.6</v>
      </c>
      <c r="J22" s="29" t="s">
        <v>33</v>
      </c>
      <c r="K22" s="29"/>
      <c r="L22" s="3" t="s">
        <v>25</v>
      </c>
      <c r="M22" s="15">
        <v>13.43</v>
      </c>
      <c r="N22" s="29" t="s">
        <v>33</v>
      </c>
      <c r="O22" s="29"/>
      <c r="P22" s="2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7" ht="15.6" x14ac:dyDescent="0.3">
      <c r="A23" s="23"/>
      <c r="B23" s="29"/>
      <c r="C23" s="29"/>
      <c r="D23" s="3" t="s">
        <v>27</v>
      </c>
      <c r="E23" s="15">
        <v>12.19</v>
      </c>
      <c r="F23" s="29" t="s">
        <v>33</v>
      </c>
      <c r="G23" s="29"/>
      <c r="H23" s="3" t="s">
        <v>27</v>
      </c>
      <c r="I23" s="15">
        <v>8.2799999999999994</v>
      </c>
      <c r="J23" s="29" t="s">
        <v>33</v>
      </c>
      <c r="K23" s="29"/>
      <c r="L23" s="3" t="s">
        <v>27</v>
      </c>
      <c r="M23" s="15">
        <v>12.19</v>
      </c>
      <c r="N23" s="29" t="s">
        <v>33</v>
      </c>
      <c r="O23" s="29"/>
      <c r="P23" s="2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7" ht="15" thickBot="1" x14ac:dyDescent="0.3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6"/>
      <c r="R24" s="2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7" x14ac:dyDescent="0.3">
      <c r="A25" s="29"/>
      <c r="B25" s="29"/>
    </row>
    <row r="50" spans="3:17" x14ac:dyDescent="0.3">
      <c r="C50" s="3"/>
      <c r="D50" s="15"/>
      <c r="E50" s="29"/>
      <c r="J50" s="7"/>
      <c r="K50" s="7"/>
      <c r="L50" s="10"/>
      <c r="M50" s="10"/>
      <c r="N50" s="29"/>
      <c r="O50" s="29"/>
      <c r="P50" s="29"/>
      <c r="Q50" s="29"/>
    </row>
    <row r="51" spans="3:17" x14ac:dyDescent="0.3">
      <c r="C51" s="29"/>
      <c r="D51" s="15"/>
      <c r="E51" s="29"/>
      <c r="J51" s="7"/>
      <c r="K51" s="7"/>
      <c r="L51" s="10"/>
      <c r="M51" s="10"/>
      <c r="N51" s="10"/>
      <c r="O51" s="10"/>
      <c r="P51" s="10"/>
      <c r="Q51" s="10"/>
    </row>
    <row r="52" spans="3:17" x14ac:dyDescent="0.3">
      <c r="C52" s="29"/>
      <c r="D52" s="15"/>
      <c r="E52" s="29"/>
    </row>
    <row r="53" spans="3:17" x14ac:dyDescent="0.3">
      <c r="C53" s="2"/>
      <c r="D53" s="15"/>
      <c r="E53" s="29"/>
    </row>
    <row r="56" spans="3:17" x14ac:dyDescent="0.3">
      <c r="C56" s="1"/>
      <c r="D56" s="15"/>
      <c r="E56" s="29"/>
    </row>
    <row r="57" spans="3:17" x14ac:dyDescent="0.3">
      <c r="C57" s="1"/>
      <c r="D57" s="15"/>
      <c r="E57" s="29"/>
    </row>
    <row r="58" spans="3:17" x14ac:dyDescent="0.3">
      <c r="C58" s="1"/>
      <c r="D58" s="15"/>
      <c r="E58" s="29"/>
    </row>
    <row r="59" spans="3:17" x14ac:dyDescent="0.3">
      <c r="C59" s="1"/>
      <c r="D59" s="15"/>
      <c r="E59" s="29"/>
    </row>
    <row r="60" spans="3:17" x14ac:dyDescent="0.3">
      <c r="C60" s="1"/>
      <c r="D60" s="15"/>
      <c r="E60" s="29"/>
    </row>
    <row r="61" spans="3:17" x14ac:dyDescent="0.3">
      <c r="C61" s="1"/>
      <c r="D61" s="15"/>
      <c r="E61" s="29"/>
    </row>
    <row r="62" spans="3:17" x14ac:dyDescent="0.3">
      <c r="C62" s="29"/>
      <c r="D62" s="29"/>
      <c r="E62" s="29"/>
    </row>
    <row r="64" spans="3:17" x14ac:dyDescent="0.3">
      <c r="C64" s="2"/>
      <c r="D64" s="3"/>
      <c r="E64" s="29"/>
    </row>
    <row r="65" spans="3:5" x14ac:dyDescent="0.3">
      <c r="C65" s="8"/>
      <c r="D65" s="3"/>
      <c r="E65" s="29"/>
    </row>
    <row r="66" spans="3:5" x14ac:dyDescent="0.3">
      <c r="C66" s="2"/>
      <c r="D66" s="4"/>
      <c r="E66" s="29"/>
    </row>
    <row r="67" spans="3:5" x14ac:dyDescent="0.3">
      <c r="C67" s="2"/>
      <c r="D67" s="9"/>
      <c r="E67" s="29"/>
    </row>
    <row r="68" spans="3:5" x14ac:dyDescent="0.3">
      <c r="C68" s="2"/>
      <c r="D68" s="9"/>
      <c r="E68" s="29"/>
    </row>
    <row r="69" spans="3:5" x14ac:dyDescent="0.3">
      <c r="C69" s="3"/>
      <c r="D69" s="9"/>
      <c r="E69" s="29"/>
    </row>
    <row r="70" spans="3:5" x14ac:dyDescent="0.3">
      <c r="C70" s="8"/>
      <c r="D70" s="4"/>
      <c r="E70" s="29"/>
    </row>
    <row r="71" spans="3:5" x14ac:dyDescent="0.3">
      <c r="C71" s="8"/>
      <c r="D71" s="3"/>
      <c r="E71" s="29"/>
    </row>
  </sheetData>
  <sheetProtection algorithmName="SHA-512" hashValue="FpsrAtAQNugVFFWbdeOjbK6cJi9nGflcdn7WeaekTTVslVKgF3pSFwUNXxBiqq+IOo1C8As+fnjhfiEGoVcXNA==" saltValue="zKNF8bHwQV/Q2d4mylQ2qg==" spinCount="100000" sheet="1" objects="1" scenarios="1"/>
  <mergeCells count="9">
    <mergeCell ref="C15:C20"/>
    <mergeCell ref="O15:O20"/>
    <mergeCell ref="D17:N18"/>
    <mergeCell ref="C2:M3"/>
    <mergeCell ref="C5:E5"/>
    <mergeCell ref="K5:M5"/>
    <mergeCell ref="F8:G8"/>
    <mergeCell ref="F9:G9"/>
    <mergeCell ref="F10:I10"/>
  </mergeCells>
  <conditionalFormatting sqref="E71">
    <cfRule type="expression" dxfId="1" priority="1">
      <formula>$D$71&lt;=1</formula>
    </cfRule>
    <cfRule type="expression" dxfId="0" priority="2">
      <formula>$D$71&gt;1</formula>
    </cfRule>
  </conditionalFormatting>
  <dataValidations disablePrompts="1" count="2">
    <dataValidation type="list" allowBlank="1" showInputMessage="1" showErrorMessage="1" sqref="L51:Q51">
      <formula1>"Confined by Beams on All Four Faces,Confined by Beams on Three Faces or on Two Opposite Faces,For Other Cases"</formula1>
    </dataValidation>
    <dataValidation type="list" allowBlank="1" showInputMessage="1" showErrorMessage="1" sqref="L50">
      <formula1>"Special,Intermediate"</formula1>
    </dataValidation>
  </dataValidations>
  <printOptions horizontalCentered="1"/>
  <pageMargins left="0.7" right="0.7" top="0.75" bottom="0" header="0.3" footer="0.3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ACI318M-14</vt:lpstr>
      <vt:lpstr>ACI318M-19</vt:lpstr>
      <vt:lpstr>'ACI318M-14'!Print_Area</vt:lpstr>
      <vt:lpstr>'ACI318M-19'!Print_Area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Inception</dc:creator>
  <cp:lastModifiedBy>U01</cp:lastModifiedBy>
  <cp:lastPrinted>2020-02-13T14:41:48Z</cp:lastPrinted>
  <dcterms:created xsi:type="dcterms:W3CDTF">2011-07-03T05:32:36Z</dcterms:created>
  <dcterms:modified xsi:type="dcterms:W3CDTF">2020-02-13T14:41:50Z</dcterms:modified>
</cp:coreProperties>
</file>