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u(m99)" sheetId="2" r:id="rId1"/>
    <sheet name="Tu(m92)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2" i="2"/>
  <c r="C13" i="2"/>
  <c r="C10" i="2"/>
  <c r="C11" i="2"/>
  <c r="C9" i="2"/>
  <c r="B11" i="2"/>
  <c r="B12" i="2" s="1"/>
  <c r="B13" i="2"/>
  <c r="B14" i="2" l="1"/>
  <c r="B10" i="2"/>
  <c r="B9" i="2"/>
  <c r="B8" i="2" l="1"/>
  <c r="B17" i="2" s="1"/>
  <c r="B21" i="2"/>
  <c r="C23" i="2"/>
  <c r="B13" i="1"/>
  <c r="B9" i="1"/>
  <c r="B12" i="1"/>
  <c r="B11" i="1"/>
  <c r="B10" i="1"/>
  <c r="B8" i="1"/>
  <c r="B15" i="2" l="1"/>
  <c r="B16" i="2" s="1"/>
  <c r="B18" i="2" s="1"/>
  <c r="B14" i="1"/>
  <c r="B17" i="1"/>
  <c r="B19" i="2" l="1"/>
  <c r="B20" i="2" s="1"/>
  <c r="B15" i="1"/>
  <c r="B16" i="1" s="1"/>
  <c r="E15" i="1"/>
  <c r="E14" i="1"/>
  <c r="C22" i="2" l="1"/>
  <c r="C28" i="2" s="1"/>
  <c r="B22" i="2" s="1"/>
</calcChain>
</file>

<file path=xl/sharedStrings.xml><?xml version="1.0" encoding="utf-8"?>
<sst xmlns="http://schemas.openxmlformats.org/spreadsheetml/2006/main" count="49" uniqueCount="42">
  <si>
    <t>d</t>
  </si>
  <si>
    <t>b</t>
  </si>
  <si>
    <t>h</t>
  </si>
  <si>
    <t>cover</t>
  </si>
  <si>
    <r>
      <t>Acp</t>
    </r>
    <r>
      <rPr>
        <b/>
        <sz val="20"/>
        <color theme="1"/>
        <rFont val="Calibri"/>
        <family val="2"/>
      </rPr>
      <t>²</t>
    </r>
  </si>
  <si>
    <t>Pcp</t>
  </si>
  <si>
    <t>Aoh</t>
  </si>
  <si>
    <t>Ph</t>
  </si>
  <si>
    <t>مقاومت فشاری بتن(مگاپاسکال)</t>
  </si>
  <si>
    <t>تنش تسلیم آرماتورهای عرضی پیچشی(مگاپاسکال)</t>
  </si>
  <si>
    <t>تنش تسلیم آرماتورهای طولی پیچشی(مگاپاسکال)</t>
  </si>
  <si>
    <r>
      <t xml:space="preserve">سلول های </t>
    </r>
    <r>
      <rPr>
        <b/>
        <sz val="22"/>
        <color rgb="FF0070C0"/>
        <rFont val="B Nazanin"/>
        <charset val="178"/>
      </rPr>
      <t>آبی</t>
    </r>
    <r>
      <rPr>
        <b/>
        <sz val="22"/>
        <color theme="1"/>
        <rFont val="B Nazanin"/>
        <charset val="178"/>
      </rPr>
      <t xml:space="preserve"> به میلیمتر وارد شود و سلول های</t>
    </r>
    <r>
      <rPr>
        <b/>
        <sz val="22"/>
        <color rgb="FFFF0000"/>
        <rFont val="B Nazanin"/>
        <charset val="178"/>
      </rPr>
      <t xml:space="preserve"> قرمز</t>
    </r>
    <r>
      <rPr>
        <b/>
        <sz val="22"/>
        <color theme="1"/>
        <rFont val="B Nazanin"/>
        <charset val="178"/>
      </rPr>
      <t xml:space="preserve"> به مگاپاسکال وارد شود
سلول های </t>
    </r>
    <r>
      <rPr>
        <b/>
        <sz val="22"/>
        <color theme="9" tint="-0.249977111117893"/>
        <rFont val="B Nazanin"/>
        <charset val="178"/>
      </rPr>
      <t>سبز</t>
    </r>
    <r>
      <rPr>
        <b/>
        <sz val="22"/>
        <color theme="1"/>
        <rFont val="B Nazanin"/>
        <charset val="178"/>
      </rPr>
      <t xml:space="preserve"> اتوماتیک محاسبه میشوند.</t>
    </r>
  </si>
  <si>
    <r>
      <t>Tcr</t>
    </r>
    <r>
      <rPr>
        <b/>
        <sz val="28"/>
        <color theme="1"/>
        <rFont val="Calibri"/>
        <family val="2"/>
        <scheme val="minor"/>
      </rPr>
      <t>(Kn.m)</t>
    </r>
  </si>
  <si>
    <r>
      <t>At/s</t>
    </r>
    <r>
      <rPr>
        <b/>
        <sz val="28"/>
        <color theme="1"/>
        <rFont val="Calibri"/>
        <family val="2"/>
        <scheme val="minor"/>
      </rPr>
      <t>(cm</t>
    </r>
    <r>
      <rPr>
        <b/>
        <sz val="28"/>
        <color theme="1"/>
        <rFont val="Calibri"/>
        <family val="2"/>
      </rPr>
      <t>²/m)</t>
    </r>
  </si>
  <si>
    <r>
      <t>Al</t>
    </r>
    <r>
      <rPr>
        <b/>
        <sz val="28"/>
        <color theme="1"/>
        <rFont val="Calibri"/>
        <family val="2"/>
        <scheme val="minor"/>
      </rPr>
      <t>(cm</t>
    </r>
    <r>
      <rPr>
        <b/>
        <sz val="28"/>
        <color theme="1"/>
        <rFont val="Calibri"/>
        <family val="2"/>
      </rPr>
      <t>²)</t>
    </r>
  </si>
  <si>
    <r>
      <t>Vu</t>
    </r>
    <r>
      <rPr>
        <b/>
        <sz val="28"/>
        <color theme="1"/>
        <rFont val="Calibri"/>
        <family val="2"/>
        <scheme val="minor"/>
      </rPr>
      <t>(ton</t>
    </r>
    <r>
      <rPr>
        <b/>
        <sz val="28"/>
        <color theme="1"/>
        <rFont val="Calibri"/>
        <family val="2"/>
      </rPr>
      <t>)</t>
    </r>
  </si>
  <si>
    <t>Acp</t>
  </si>
  <si>
    <t>تنظیم:مهندس فرزاد رضایی
instagram:farzad3434
09138291378</t>
  </si>
  <si>
    <t>fc(Mpa)</t>
  </si>
  <si>
    <t>fyv(Mpa)</t>
  </si>
  <si>
    <t>fyl(Mpa)</t>
  </si>
  <si>
    <t>0.25øTcr</t>
  </si>
  <si>
    <t>KN.m</t>
  </si>
  <si>
    <t>øTcr</t>
  </si>
  <si>
    <t>b(mm)</t>
  </si>
  <si>
    <t>h(mm)</t>
  </si>
  <si>
    <t>cover(mm)</t>
  </si>
  <si>
    <r>
      <t>Acp</t>
    </r>
    <r>
      <rPr>
        <b/>
        <sz val="48"/>
        <color theme="1"/>
        <rFont val="Calibri"/>
        <family val="2"/>
      </rPr>
      <t>²(mm)</t>
    </r>
  </si>
  <si>
    <t>Pcp(mm</t>
  </si>
  <si>
    <t>Acp(mm2)</t>
  </si>
  <si>
    <t>Aoh(mm2)</t>
  </si>
  <si>
    <t>Ph(mm)</t>
  </si>
  <si>
    <t>d(mm)</t>
  </si>
  <si>
    <r>
      <t>Ø</t>
    </r>
    <r>
      <rPr>
        <b/>
        <sz val="72"/>
        <color theme="1"/>
        <rFont val="Calibri"/>
        <family val="2"/>
        <scheme val="minor"/>
      </rPr>
      <t>T</t>
    </r>
    <r>
      <rPr>
        <b/>
        <sz val="50"/>
        <color theme="1"/>
        <rFont val="Calibri"/>
        <family val="2"/>
        <scheme val="minor"/>
      </rPr>
      <t>th(Kn.m)</t>
    </r>
  </si>
  <si>
    <r>
      <rPr>
        <b/>
        <sz val="72"/>
        <color theme="1"/>
        <rFont val="Calibri"/>
        <family val="2"/>
        <scheme val="minor"/>
      </rPr>
      <t>T</t>
    </r>
    <r>
      <rPr>
        <b/>
        <sz val="50"/>
        <color theme="1"/>
        <rFont val="Calibri"/>
        <family val="2"/>
        <scheme val="minor"/>
      </rPr>
      <t>th(Kn.m)</t>
    </r>
  </si>
  <si>
    <r>
      <t>Ø</t>
    </r>
    <r>
      <rPr>
        <b/>
        <sz val="72"/>
        <color theme="1"/>
        <rFont val="Calibri"/>
        <family val="2"/>
        <scheme val="minor"/>
      </rPr>
      <t>T</t>
    </r>
    <r>
      <rPr>
        <b/>
        <sz val="50"/>
        <color theme="1"/>
        <rFont val="Calibri"/>
        <family val="2"/>
        <scheme val="minor"/>
      </rPr>
      <t>cr(Kn.m)</t>
    </r>
  </si>
  <si>
    <r>
      <rPr>
        <b/>
        <sz val="72"/>
        <color theme="1"/>
        <rFont val="Calibri"/>
        <family val="2"/>
        <scheme val="minor"/>
      </rPr>
      <t>T</t>
    </r>
    <r>
      <rPr>
        <b/>
        <sz val="50"/>
        <color theme="1"/>
        <rFont val="Calibri"/>
        <family val="2"/>
        <scheme val="minor"/>
      </rPr>
      <t>cr(Kn.m)</t>
    </r>
  </si>
  <si>
    <r>
      <rPr>
        <b/>
        <sz val="72"/>
        <color theme="1"/>
        <rFont val="Calibri"/>
        <family val="2"/>
        <scheme val="minor"/>
      </rPr>
      <t>A</t>
    </r>
    <r>
      <rPr>
        <b/>
        <sz val="50"/>
        <color theme="1"/>
        <rFont val="Calibri"/>
        <family val="2"/>
        <scheme val="minor"/>
      </rPr>
      <t>l(cm</t>
    </r>
    <r>
      <rPr>
        <b/>
        <sz val="50"/>
        <color theme="1"/>
        <rFont val="Calibri"/>
        <family val="2"/>
      </rPr>
      <t>²)</t>
    </r>
  </si>
  <si>
    <r>
      <rPr>
        <b/>
        <sz val="72"/>
        <color theme="1"/>
        <rFont val="Calibri"/>
        <family val="2"/>
        <scheme val="minor"/>
      </rPr>
      <t>V</t>
    </r>
    <r>
      <rPr>
        <b/>
        <sz val="50"/>
        <color theme="1"/>
        <rFont val="Calibri"/>
        <family val="2"/>
        <scheme val="minor"/>
      </rPr>
      <t>u</t>
    </r>
    <r>
      <rPr>
        <b/>
        <sz val="48"/>
        <color theme="1"/>
        <rFont val="Calibri"/>
        <family val="2"/>
        <scheme val="minor"/>
      </rPr>
      <t>(ton</t>
    </r>
    <r>
      <rPr>
        <b/>
        <sz val="48"/>
        <color theme="1"/>
        <rFont val="Calibri"/>
        <family val="2"/>
      </rPr>
      <t>)</t>
    </r>
  </si>
  <si>
    <r>
      <rPr>
        <b/>
        <sz val="72"/>
        <color theme="1"/>
        <rFont val="Calibri"/>
        <family val="2"/>
        <scheme val="minor"/>
      </rPr>
      <t>A</t>
    </r>
    <r>
      <rPr>
        <b/>
        <sz val="50"/>
        <color theme="1"/>
        <rFont val="Calibri"/>
        <family val="2"/>
        <scheme val="minor"/>
      </rPr>
      <t>t/s(cm</t>
    </r>
    <r>
      <rPr>
        <b/>
        <sz val="50"/>
        <color theme="1"/>
        <rFont val="Calibri"/>
        <family val="2"/>
      </rPr>
      <t>²/m)</t>
    </r>
  </si>
  <si>
    <r>
      <t xml:space="preserve">سلول های </t>
    </r>
    <r>
      <rPr>
        <b/>
        <sz val="36"/>
        <color rgb="FF0070C0"/>
        <rFont val="B Nazanin"/>
        <charset val="178"/>
      </rPr>
      <t>آبی</t>
    </r>
    <r>
      <rPr>
        <b/>
        <sz val="36"/>
        <color theme="1"/>
        <rFont val="B Nazanin"/>
        <charset val="178"/>
      </rPr>
      <t xml:space="preserve"> به میلیمتر وارد شود و سلول های</t>
    </r>
    <r>
      <rPr>
        <b/>
        <sz val="36"/>
        <color rgb="FFFF0000"/>
        <rFont val="B Nazanin"/>
        <charset val="178"/>
      </rPr>
      <t xml:space="preserve"> قرمز</t>
    </r>
    <r>
      <rPr>
        <b/>
        <sz val="36"/>
        <color theme="1"/>
        <rFont val="B Nazanin"/>
        <charset val="178"/>
      </rPr>
      <t xml:space="preserve"> به مگاپاسکال وارد شود
سلول های </t>
    </r>
    <r>
      <rPr>
        <b/>
        <sz val="36"/>
        <color theme="9" tint="-0.249977111117893"/>
        <rFont val="B Nazanin"/>
        <charset val="178"/>
      </rPr>
      <t>سبز</t>
    </r>
    <r>
      <rPr>
        <b/>
        <sz val="36"/>
        <color theme="1"/>
        <rFont val="B Nazanin"/>
        <charset val="178"/>
      </rPr>
      <t xml:space="preserve"> اتوماتیک محاسبه میشوند.
نکته:ایتبس کاور در تیرها را 44.45 میلیمتر در نظر میگیرد</t>
    </r>
  </si>
  <si>
    <t>Ao(mm2)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</si>
</sst>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E+00"/>
  </numFmts>
  <fonts count="3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1"/>
      <name val="B Nazanin"/>
      <charset val="178"/>
    </font>
    <font>
      <b/>
      <sz val="22"/>
      <color theme="1"/>
      <name val="B Nazanin"/>
      <charset val="178"/>
    </font>
    <font>
      <b/>
      <sz val="22"/>
      <color rgb="FF0070C0"/>
      <name val="B Nazanin"/>
      <charset val="178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</font>
    <font>
      <b/>
      <sz val="48"/>
      <color theme="1"/>
      <name val="Calibri"/>
      <family val="2"/>
      <scheme val="minor"/>
    </font>
    <font>
      <b/>
      <sz val="22"/>
      <color rgb="FFFF0000"/>
      <name val="B Nazanin"/>
      <charset val="178"/>
    </font>
    <font>
      <b/>
      <sz val="22"/>
      <color theme="9" tint="-0.249977111117893"/>
      <name val="B Nazanin"/>
      <charset val="178"/>
    </font>
    <font>
      <b/>
      <sz val="72"/>
      <color theme="1"/>
      <name val="Calibri"/>
      <family val="2"/>
      <scheme val="minor"/>
    </font>
    <font>
      <b/>
      <sz val="48"/>
      <color theme="1"/>
      <name val="B Nazanin"/>
      <charset val="178"/>
    </font>
    <font>
      <b/>
      <sz val="72"/>
      <color theme="1"/>
      <name val="Calibri"/>
      <family val="2"/>
    </font>
    <font>
      <b/>
      <sz val="50"/>
      <color theme="1"/>
      <name val="Calibri"/>
      <family val="2"/>
    </font>
    <font>
      <b/>
      <sz val="60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b/>
      <sz val="36"/>
      <color theme="1"/>
      <name val="B Nazanin"/>
      <charset val="178"/>
    </font>
    <font>
      <b/>
      <sz val="36"/>
      <color rgb="FF0070C0"/>
      <name val="B Nazanin"/>
      <charset val="178"/>
    </font>
    <font>
      <b/>
      <sz val="36"/>
      <color rgb="FFFF0000"/>
      <name val="B Nazanin"/>
      <charset val="178"/>
    </font>
    <font>
      <b/>
      <sz val="36"/>
      <color theme="9" tint="-0.249977111117893"/>
      <name val="B Nazanin"/>
      <charset val="178"/>
    </font>
    <font>
      <b/>
      <sz val="48"/>
      <color theme="1"/>
      <name val="Calibri"/>
      <family val="2"/>
    </font>
    <font>
      <b/>
      <sz val="5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36"/>
      <name val="B Nazanin"/>
      <charset val="178"/>
    </font>
    <font>
      <b/>
      <sz val="36"/>
      <name val="Calibri"/>
      <family val="2"/>
      <scheme val="minor"/>
    </font>
    <font>
      <b/>
      <sz val="50"/>
      <name val="Calibri"/>
      <family val="2"/>
    </font>
    <font>
      <b/>
      <sz val="55"/>
      <name val="Calibri"/>
      <family val="2"/>
      <scheme val="minor"/>
    </font>
    <font>
      <b/>
      <sz val="48"/>
      <name val="Calibri"/>
      <family val="2"/>
      <scheme val="minor"/>
    </font>
    <font>
      <b/>
      <sz val="72"/>
      <name val="Calibri"/>
      <family val="2"/>
    </font>
    <font>
      <b/>
      <sz val="60"/>
      <name val="Calibri"/>
      <family val="2"/>
      <scheme val="minor"/>
    </font>
    <font>
      <b/>
      <sz val="48"/>
      <name val="B Nazanin"/>
      <charset val="178"/>
    </font>
    <font>
      <b/>
      <sz val="7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2" fontId="9" fillId="6" borderId="5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right" vertical="center"/>
      <protection locked="0"/>
    </xf>
    <xf numFmtId="0" fontId="15" fillId="0" borderId="3" xfId="0" applyFont="1" applyFill="1" applyBorder="1" applyAlignment="1" applyProtection="1">
      <alignment horizontal="right" vertical="center"/>
      <protection locked="0"/>
    </xf>
    <xf numFmtId="2" fontId="16" fillId="6" borderId="4" xfId="0" applyNumberFormat="1" applyFont="1" applyFill="1" applyBorder="1" applyAlignment="1" applyProtection="1">
      <alignment horizontal="left" vertical="center"/>
      <protection locked="0"/>
    </xf>
    <xf numFmtId="2" fontId="17" fillId="6" borderId="4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right" vertical="center"/>
    </xf>
    <xf numFmtId="2" fontId="28" fillId="6" borderId="0" xfId="0" applyNumberFormat="1" applyFont="1" applyFill="1" applyBorder="1" applyAlignment="1" applyProtection="1">
      <alignment horizontal="left" vertical="center"/>
    </xf>
    <xf numFmtId="2" fontId="29" fillId="6" borderId="0" xfId="0" applyNumberFormat="1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right" vertical="center"/>
    </xf>
    <xf numFmtId="2" fontId="31" fillId="6" borderId="0" xfId="0" applyNumberFormat="1" applyFont="1" applyFill="1" applyBorder="1" applyAlignment="1" applyProtection="1">
      <alignment horizontal="left" vertical="center"/>
    </xf>
    <xf numFmtId="0" fontId="24" fillId="6" borderId="7" xfId="0" applyFont="1" applyFill="1" applyBorder="1" applyAlignment="1" applyProtection="1">
      <alignment horizontal="center" vertical="center"/>
    </xf>
    <xf numFmtId="2" fontId="33" fillId="6" borderId="0" xfId="0" applyNumberFormat="1" applyFont="1" applyFill="1" applyAlignment="1" applyProtection="1">
      <alignment horizontal="center" vertical="center"/>
    </xf>
    <xf numFmtId="0" fontId="34" fillId="6" borderId="0" xfId="0" applyFont="1" applyFill="1" applyAlignment="1" applyProtection="1">
      <alignment horizontal="center" vertical="center"/>
    </xf>
    <xf numFmtId="0" fontId="32" fillId="6" borderId="0" xfId="0" applyFont="1" applyFill="1" applyAlignment="1" applyProtection="1">
      <alignment horizontal="center" vertical="center" wrapText="1"/>
    </xf>
    <xf numFmtId="0" fontId="24" fillId="6" borderId="0" xfId="0" applyFont="1" applyFill="1" applyAlignment="1" applyProtection="1">
      <alignment horizontal="center" vertical="center"/>
    </xf>
    <xf numFmtId="0" fontId="35" fillId="0" borderId="8" xfId="0" applyFont="1" applyBorder="1" applyAlignment="1" applyProtection="1">
      <alignment horizontal="left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24" fillId="6" borderId="0" xfId="0" applyFont="1" applyFill="1" applyAlignment="1" applyProtection="1">
      <alignment horizontal="center" vertical="center"/>
    </xf>
    <xf numFmtId="2" fontId="33" fillId="6" borderId="0" xfId="0" applyNumberFormat="1" applyFont="1" applyFill="1" applyAlignment="1" applyProtection="1">
      <alignment horizontal="center" vertical="center"/>
    </xf>
    <xf numFmtId="0" fontId="33" fillId="6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29" fillId="6" borderId="0" xfId="0" applyFont="1" applyFill="1" applyAlignment="1" applyProtection="1">
      <alignment horizontal="left" vertical="center"/>
    </xf>
    <xf numFmtId="164" fontId="29" fillId="6" borderId="0" xfId="0" applyNumberFormat="1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G"/><Relationship Id="rId2" Type="http://schemas.openxmlformats.org/officeDocument/2006/relationships/image" Target="../media/image23.JPG"/><Relationship Id="rId1" Type="http://schemas.openxmlformats.org/officeDocument/2006/relationships/image" Target="../media/image22.JPG"/><Relationship Id="rId4" Type="http://schemas.openxmlformats.org/officeDocument/2006/relationships/image" Target="../media/image2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1491949</xdr:colOff>
      <xdr:row>0</xdr:row>
      <xdr:rowOff>330654</xdr:rowOff>
    </xdr:from>
    <xdr:to>
      <xdr:col>2</xdr:col>
      <xdr:colOff>3812750</xdr:colOff>
      <xdr:row>0</xdr:row>
      <xdr:rowOff>1562100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9249" y="330654"/>
          <a:ext cx="2320801" cy="1231446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0</xdr:row>
      <xdr:rowOff>247650</xdr:rowOff>
    </xdr:from>
    <xdr:to>
      <xdr:col>18</xdr:col>
      <xdr:colOff>38100</xdr:colOff>
      <xdr:row>4</xdr:row>
      <xdr:rowOff>784519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40650" y="247650"/>
          <a:ext cx="14706600" cy="4727869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5</xdr:row>
      <xdr:rowOff>285750</xdr:rowOff>
    </xdr:from>
    <xdr:to>
      <xdr:col>18</xdr:col>
      <xdr:colOff>589898</xdr:colOff>
      <xdr:row>8</xdr:row>
      <xdr:rowOff>285750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40700" y="5353050"/>
          <a:ext cx="14858348" cy="2533650"/>
        </a:xfrm>
        <a:prstGeom prst="rect">
          <a:avLst/>
        </a:prstGeom>
      </xdr:spPr>
    </xdr:pic>
    <xdr:clientData/>
  </xdr:twoCellAnchor>
  <xdr:twoCellAnchor editAs="oneCell">
    <xdr:from>
      <xdr:col>2</xdr:col>
      <xdr:colOff>5791200</xdr:colOff>
      <xdr:row>0</xdr:row>
      <xdr:rowOff>438150</xdr:rowOff>
    </xdr:from>
    <xdr:to>
      <xdr:col>2</xdr:col>
      <xdr:colOff>7886700</xdr:colOff>
      <xdr:row>0</xdr:row>
      <xdr:rowOff>1411816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68500" y="438150"/>
          <a:ext cx="2095500" cy="973666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2</xdr:row>
      <xdr:rowOff>114300</xdr:rowOff>
    </xdr:from>
    <xdr:to>
      <xdr:col>4</xdr:col>
      <xdr:colOff>476250</xdr:colOff>
      <xdr:row>2</xdr:row>
      <xdr:rowOff>133350</xdr:rowOff>
    </xdr:to>
    <xdr:cxnSp macro="">
      <xdr:nvCxnSpPr>
        <xdr:cNvPr id="11" name="Straight Connector 10"/>
        <xdr:cNvCxnSpPr/>
      </xdr:nvCxnSpPr>
      <xdr:spPr>
        <a:xfrm flipH="1" flipV="1">
          <a:off x="20650200" y="3124200"/>
          <a:ext cx="3162300" cy="1905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914400</xdr:colOff>
      <xdr:row>3</xdr:row>
      <xdr:rowOff>495300</xdr:rowOff>
    </xdr:from>
    <xdr:to>
      <xdr:col>17</xdr:col>
      <xdr:colOff>419100</xdr:colOff>
      <xdr:row>4</xdr:row>
      <xdr:rowOff>0</xdr:rowOff>
    </xdr:to>
    <xdr:cxnSp macro="">
      <xdr:nvCxnSpPr>
        <xdr:cNvPr id="12" name="Straight Connector 11"/>
        <xdr:cNvCxnSpPr/>
      </xdr:nvCxnSpPr>
      <xdr:spPr>
        <a:xfrm flipH="1" flipV="1">
          <a:off x="24250650" y="4095750"/>
          <a:ext cx="10668000" cy="9525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7200900</xdr:colOff>
      <xdr:row>0</xdr:row>
      <xdr:rowOff>381000</xdr:rowOff>
    </xdr:from>
    <xdr:to>
      <xdr:col>2</xdr:col>
      <xdr:colOff>7943850</xdr:colOff>
      <xdr:row>0</xdr:row>
      <xdr:rowOff>1600200</xdr:rowOff>
    </xdr:to>
    <xdr:sp macro="" textlink="">
      <xdr:nvSpPr>
        <xdr:cNvPr id="14" name="Oval 13"/>
        <xdr:cNvSpPr/>
      </xdr:nvSpPr>
      <xdr:spPr>
        <a:xfrm>
          <a:off x="16078200" y="381000"/>
          <a:ext cx="742950" cy="1219200"/>
        </a:xfrm>
        <a:prstGeom prst="ellipse">
          <a:avLst/>
        </a:prstGeom>
        <a:noFill/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7905750</xdr:colOff>
      <xdr:row>0</xdr:row>
      <xdr:rowOff>1371600</xdr:rowOff>
    </xdr:from>
    <xdr:to>
      <xdr:col>3</xdr:col>
      <xdr:colOff>438150</xdr:colOff>
      <xdr:row>1</xdr:row>
      <xdr:rowOff>552450</xdr:rowOff>
    </xdr:to>
    <xdr:cxnSp macro="">
      <xdr:nvCxnSpPr>
        <xdr:cNvPr id="16" name="Straight Arrow Connector 15"/>
        <xdr:cNvCxnSpPr/>
      </xdr:nvCxnSpPr>
      <xdr:spPr>
        <a:xfrm>
          <a:off x="16783050" y="1371600"/>
          <a:ext cx="3810000" cy="16002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5962650</xdr:colOff>
      <xdr:row>0</xdr:row>
      <xdr:rowOff>1885950</xdr:rowOff>
    </xdr:from>
    <xdr:to>
      <xdr:col>2</xdr:col>
      <xdr:colOff>6813913</xdr:colOff>
      <xdr:row>1</xdr:row>
      <xdr:rowOff>114300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839950" y="1885950"/>
          <a:ext cx="851263" cy="647700"/>
        </a:xfrm>
        <a:prstGeom prst="rect">
          <a:avLst/>
        </a:prstGeom>
      </xdr:spPr>
    </xdr:pic>
    <xdr:clientData/>
  </xdr:twoCellAnchor>
  <xdr:twoCellAnchor>
    <xdr:from>
      <xdr:col>2</xdr:col>
      <xdr:colOff>6629400</xdr:colOff>
      <xdr:row>0</xdr:row>
      <xdr:rowOff>514350</xdr:rowOff>
    </xdr:from>
    <xdr:to>
      <xdr:col>2</xdr:col>
      <xdr:colOff>7372350</xdr:colOff>
      <xdr:row>0</xdr:row>
      <xdr:rowOff>1409700</xdr:rowOff>
    </xdr:to>
    <xdr:sp macro="" textlink="">
      <xdr:nvSpPr>
        <xdr:cNvPr id="18" name="Oval 17"/>
        <xdr:cNvSpPr/>
      </xdr:nvSpPr>
      <xdr:spPr>
        <a:xfrm>
          <a:off x="15506700" y="514350"/>
          <a:ext cx="742950" cy="8953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6667500</xdr:colOff>
      <xdr:row>0</xdr:row>
      <xdr:rowOff>1411816</xdr:rowOff>
    </xdr:from>
    <xdr:to>
      <xdr:col>2</xdr:col>
      <xdr:colOff>6838950</xdr:colOff>
      <xdr:row>0</xdr:row>
      <xdr:rowOff>2038350</xdr:rowOff>
    </xdr:to>
    <xdr:cxnSp macro="">
      <xdr:nvCxnSpPr>
        <xdr:cNvPr id="20" name="Straight Arrow Connector 19"/>
        <xdr:cNvCxnSpPr>
          <a:stCxn id="9" idx="2"/>
        </xdr:cNvCxnSpPr>
      </xdr:nvCxnSpPr>
      <xdr:spPr>
        <a:xfrm flipH="1">
          <a:off x="15544800" y="1411816"/>
          <a:ext cx="171450" cy="626534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1190625</xdr:colOff>
      <xdr:row>9</xdr:row>
      <xdr:rowOff>376238</xdr:rowOff>
    </xdr:from>
    <xdr:to>
      <xdr:col>5</xdr:col>
      <xdr:colOff>333375</xdr:colOff>
      <xdr:row>12</xdr:row>
      <xdr:rowOff>583213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336500" y="8805863"/>
          <a:ext cx="5214938" cy="2564413"/>
        </a:xfrm>
        <a:prstGeom prst="rect">
          <a:avLst/>
        </a:prstGeom>
      </xdr:spPr>
    </xdr:pic>
    <xdr:clientData/>
  </xdr:twoCellAnchor>
  <xdr:twoCellAnchor editAs="oneCell">
    <xdr:from>
      <xdr:col>4</xdr:col>
      <xdr:colOff>2824163</xdr:colOff>
      <xdr:row>10</xdr:row>
      <xdr:rowOff>419099</xdr:rowOff>
    </xdr:from>
    <xdr:to>
      <xdr:col>10</xdr:col>
      <xdr:colOff>352425</xdr:colOff>
      <xdr:row>11</xdr:row>
      <xdr:rowOff>381169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60913" y="9634537"/>
          <a:ext cx="4457700" cy="747882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14</xdr:row>
      <xdr:rowOff>561976</xdr:rowOff>
    </xdr:from>
    <xdr:to>
      <xdr:col>7</xdr:col>
      <xdr:colOff>533405</xdr:colOff>
      <xdr:row>15</xdr:row>
      <xdr:rowOff>176213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384125" y="12134851"/>
          <a:ext cx="7558093" cy="1757362"/>
        </a:xfrm>
        <a:prstGeom prst="rect">
          <a:avLst/>
        </a:prstGeom>
      </xdr:spPr>
    </xdr:pic>
    <xdr:clientData/>
  </xdr:twoCellAnchor>
  <xdr:twoCellAnchor editAs="oneCell">
    <xdr:from>
      <xdr:col>7</xdr:col>
      <xdr:colOff>585788</xdr:colOff>
      <xdr:row>14</xdr:row>
      <xdr:rowOff>1023938</xdr:rowOff>
    </xdr:from>
    <xdr:to>
      <xdr:col>16</xdr:col>
      <xdr:colOff>147638</xdr:colOff>
      <xdr:row>14</xdr:row>
      <xdr:rowOff>1724324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994601" y="12596813"/>
          <a:ext cx="5133975" cy="700386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15</xdr:row>
      <xdr:rowOff>1943100</xdr:rowOff>
    </xdr:from>
    <xdr:to>
      <xdr:col>18</xdr:col>
      <xdr:colOff>323850</xdr:colOff>
      <xdr:row>17</xdr:row>
      <xdr:rowOff>2483267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517475" y="15659100"/>
          <a:ext cx="14025563" cy="5373461"/>
        </a:xfrm>
        <a:prstGeom prst="rect">
          <a:avLst/>
        </a:prstGeom>
      </xdr:spPr>
    </xdr:pic>
    <xdr:clientData/>
  </xdr:twoCellAnchor>
  <xdr:twoCellAnchor>
    <xdr:from>
      <xdr:col>4</xdr:col>
      <xdr:colOff>342900</xdr:colOff>
      <xdr:row>20</xdr:row>
      <xdr:rowOff>266700</xdr:rowOff>
    </xdr:from>
    <xdr:to>
      <xdr:col>4</xdr:col>
      <xdr:colOff>2571750</xdr:colOff>
      <xdr:row>20</xdr:row>
      <xdr:rowOff>3181350</xdr:rowOff>
    </xdr:to>
    <xdr:sp macro="" textlink="">
      <xdr:nvSpPr>
        <xdr:cNvPr id="28" name="Rounded Rectangle 27"/>
        <xdr:cNvSpPr/>
      </xdr:nvSpPr>
      <xdr:spPr>
        <a:xfrm>
          <a:off x="23679150" y="19316700"/>
          <a:ext cx="2228850" cy="2914650"/>
        </a:xfrm>
        <a:prstGeom prst="roundRect">
          <a:avLst/>
        </a:prstGeom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442912</xdr:colOff>
      <xdr:row>20</xdr:row>
      <xdr:rowOff>354807</xdr:rowOff>
    </xdr:from>
    <xdr:to>
      <xdr:col>4</xdr:col>
      <xdr:colOff>738186</xdr:colOff>
      <xdr:row>20</xdr:row>
      <xdr:rowOff>642938</xdr:rowOff>
    </xdr:to>
    <xdr:sp macro="" textlink="">
      <xdr:nvSpPr>
        <xdr:cNvPr id="29" name="Oval 28"/>
        <xdr:cNvSpPr/>
      </xdr:nvSpPr>
      <xdr:spPr>
        <a:xfrm>
          <a:off x="23755350" y="19452432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2166938</xdr:colOff>
      <xdr:row>20</xdr:row>
      <xdr:rowOff>328613</xdr:rowOff>
    </xdr:from>
    <xdr:to>
      <xdr:col>4</xdr:col>
      <xdr:colOff>2462212</xdr:colOff>
      <xdr:row>20</xdr:row>
      <xdr:rowOff>616744</xdr:rowOff>
    </xdr:to>
    <xdr:sp macro="" textlink="">
      <xdr:nvSpPr>
        <xdr:cNvPr id="30" name="Oval 29"/>
        <xdr:cNvSpPr/>
      </xdr:nvSpPr>
      <xdr:spPr>
        <a:xfrm>
          <a:off x="25479376" y="19426238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1283494</xdr:colOff>
      <xdr:row>20</xdr:row>
      <xdr:rowOff>314326</xdr:rowOff>
    </xdr:from>
    <xdr:to>
      <xdr:col>4</xdr:col>
      <xdr:colOff>1578768</xdr:colOff>
      <xdr:row>20</xdr:row>
      <xdr:rowOff>602457</xdr:rowOff>
    </xdr:to>
    <xdr:sp macro="" textlink="">
      <xdr:nvSpPr>
        <xdr:cNvPr id="31" name="Oval 30"/>
        <xdr:cNvSpPr/>
      </xdr:nvSpPr>
      <xdr:spPr>
        <a:xfrm>
          <a:off x="24595932" y="19411951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452437</xdr:colOff>
      <xdr:row>20</xdr:row>
      <xdr:rowOff>2805113</xdr:rowOff>
    </xdr:from>
    <xdr:to>
      <xdr:col>4</xdr:col>
      <xdr:colOff>747711</xdr:colOff>
      <xdr:row>20</xdr:row>
      <xdr:rowOff>3093244</xdr:rowOff>
    </xdr:to>
    <xdr:sp macro="" textlink="">
      <xdr:nvSpPr>
        <xdr:cNvPr id="32" name="Oval 31"/>
        <xdr:cNvSpPr/>
      </xdr:nvSpPr>
      <xdr:spPr>
        <a:xfrm>
          <a:off x="23764875" y="21902738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2176463</xdr:colOff>
      <xdr:row>20</xdr:row>
      <xdr:rowOff>2778919</xdr:rowOff>
    </xdr:from>
    <xdr:to>
      <xdr:col>4</xdr:col>
      <xdr:colOff>2471737</xdr:colOff>
      <xdr:row>20</xdr:row>
      <xdr:rowOff>3067050</xdr:rowOff>
    </xdr:to>
    <xdr:sp macro="" textlink="">
      <xdr:nvSpPr>
        <xdr:cNvPr id="33" name="Oval 32"/>
        <xdr:cNvSpPr/>
      </xdr:nvSpPr>
      <xdr:spPr>
        <a:xfrm>
          <a:off x="25488901" y="21876544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1293019</xdr:colOff>
      <xdr:row>20</xdr:row>
      <xdr:rowOff>2764632</xdr:rowOff>
    </xdr:from>
    <xdr:to>
      <xdr:col>4</xdr:col>
      <xdr:colOff>1588293</xdr:colOff>
      <xdr:row>20</xdr:row>
      <xdr:rowOff>3052763</xdr:rowOff>
    </xdr:to>
    <xdr:sp macro="" textlink="">
      <xdr:nvSpPr>
        <xdr:cNvPr id="34" name="Oval 33"/>
        <xdr:cNvSpPr/>
      </xdr:nvSpPr>
      <xdr:spPr>
        <a:xfrm>
          <a:off x="24605457" y="21862257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369093</xdr:colOff>
      <xdr:row>20</xdr:row>
      <xdr:rowOff>1697832</xdr:rowOff>
    </xdr:from>
    <xdr:to>
      <xdr:col>4</xdr:col>
      <xdr:colOff>664367</xdr:colOff>
      <xdr:row>20</xdr:row>
      <xdr:rowOff>1985963</xdr:rowOff>
    </xdr:to>
    <xdr:sp macro="" textlink="">
      <xdr:nvSpPr>
        <xdr:cNvPr id="35" name="Oval 34"/>
        <xdr:cNvSpPr/>
      </xdr:nvSpPr>
      <xdr:spPr>
        <a:xfrm>
          <a:off x="23681531" y="20795457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2235994</xdr:colOff>
      <xdr:row>20</xdr:row>
      <xdr:rowOff>1659731</xdr:rowOff>
    </xdr:from>
    <xdr:to>
      <xdr:col>4</xdr:col>
      <xdr:colOff>2531268</xdr:colOff>
      <xdr:row>20</xdr:row>
      <xdr:rowOff>1947862</xdr:rowOff>
    </xdr:to>
    <xdr:sp macro="" textlink="">
      <xdr:nvSpPr>
        <xdr:cNvPr id="36" name="Oval 35"/>
        <xdr:cNvSpPr/>
      </xdr:nvSpPr>
      <xdr:spPr>
        <a:xfrm>
          <a:off x="25548432" y="20757356"/>
          <a:ext cx="295274" cy="28813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21</xdr:row>
      <xdr:rowOff>254000</xdr:rowOff>
    </xdr:from>
    <xdr:to>
      <xdr:col>5</xdr:col>
      <xdr:colOff>31750</xdr:colOff>
      <xdr:row>21</xdr:row>
      <xdr:rowOff>269875</xdr:rowOff>
    </xdr:to>
    <xdr:cxnSp macro="">
      <xdr:nvCxnSpPr>
        <xdr:cNvPr id="38" name="Straight Connector 37"/>
        <xdr:cNvCxnSpPr/>
      </xdr:nvCxnSpPr>
      <xdr:spPr>
        <a:xfrm flipV="1">
          <a:off x="23304500" y="22653625"/>
          <a:ext cx="2905125" cy="15875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358775</xdr:colOff>
      <xdr:row>19</xdr:row>
      <xdr:rowOff>2524125</xdr:rowOff>
    </xdr:from>
    <xdr:to>
      <xdr:col>5</xdr:col>
      <xdr:colOff>381000</xdr:colOff>
      <xdr:row>20</xdr:row>
      <xdr:rowOff>3406776</xdr:rowOff>
    </xdr:to>
    <xdr:cxnSp macro="">
      <xdr:nvCxnSpPr>
        <xdr:cNvPr id="39" name="Straight Connector 38"/>
        <xdr:cNvCxnSpPr/>
      </xdr:nvCxnSpPr>
      <xdr:spPr>
        <a:xfrm flipV="1">
          <a:off x="26536650" y="18970625"/>
          <a:ext cx="22225" cy="3422651"/>
        </a:xfrm>
        <a:prstGeom prst="line">
          <a:avLst/>
        </a:prstGeom>
        <a:ln w="571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523875</xdr:colOff>
      <xdr:row>20</xdr:row>
      <xdr:rowOff>1317625</xdr:rowOff>
    </xdr:from>
    <xdr:to>
      <xdr:col>5</xdr:col>
      <xdr:colOff>933399</xdr:colOff>
      <xdr:row>20</xdr:row>
      <xdr:rowOff>1917625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701750" y="20304125"/>
          <a:ext cx="409524" cy="6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1317625</xdr:colOff>
      <xdr:row>21</xdr:row>
      <xdr:rowOff>412750</xdr:rowOff>
    </xdr:from>
    <xdr:to>
      <xdr:col>4</xdr:col>
      <xdr:colOff>1822387</xdr:colOff>
      <xdr:row>21</xdr:row>
      <xdr:rowOff>1066720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622625" y="29400500"/>
          <a:ext cx="504762" cy="653970"/>
        </a:xfrm>
        <a:prstGeom prst="rect">
          <a:avLst/>
        </a:prstGeom>
      </xdr:spPr>
    </xdr:pic>
    <xdr:clientData/>
  </xdr:twoCellAnchor>
  <xdr:oneCellAnchor>
    <xdr:from>
      <xdr:col>5</xdr:col>
      <xdr:colOff>1273174</xdr:colOff>
      <xdr:row>28</xdr:row>
      <xdr:rowOff>305325</xdr:rowOff>
    </xdr:from>
    <xdr:ext cx="8228013" cy="796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27490737" y="25189388"/>
              <a:ext cx="8228013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𝑐𝑝</m:t>
                        </m:r>
                      </m:sub>
                    </m:sSub>
                    <m:r>
                      <a:rPr lang="fa-IR" sz="4800" b="0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𝐴𝑔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4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</m:d>
                    <m:r>
                      <a:rPr lang="en-US" sz="4800" b="0" i="0">
                        <a:latin typeface="Cambria Math" panose="02040503050406030204" pitchFamily="18" charset="0"/>
                      </a:rPr>
                      <m:t>−(</m:t>
                    </m:r>
                    <m:sSup>
                      <m:sSupPr>
                        <m:ctrlPr>
                          <a:rPr lang="en-US" sz="4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p>
                        <m:r>
                          <a:rPr lang="en-US" sz="4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en-US" sz="48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n-US" sz="4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p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en-US" sz="48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27490737" y="25189388"/>
              <a:ext cx="8228013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4800" b="0" i="0">
                  <a:latin typeface="Cambria Math" panose="02040503050406030204" pitchFamily="18" charset="0"/>
                </a:rPr>
                <a:t>𝐴_𝑐𝑝</a:t>
              </a:r>
              <a:r>
                <a:rPr lang="fa-IR" sz="4800" b="0" i="0">
                  <a:latin typeface="Cambria Math" panose="02040503050406030204" pitchFamily="18" charset="0"/>
                </a:rPr>
                <a:t>:</a:t>
              </a:r>
              <a:r>
                <a:rPr lang="en-US" sz="4800" b="0" i="0">
                  <a:latin typeface="Cambria Math" panose="02040503050406030204" pitchFamily="18" charset="0"/>
                </a:rPr>
                <a:t>𝐴𝑔=(𝑏∗ℎ)−(𝑏^</a:t>
              </a:r>
              <a:r>
                <a:rPr lang="en-US" sz="4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′</a:t>
              </a:r>
              <a:r>
                <a:rPr lang="en-US" sz="4800" b="0" i="0">
                  <a:latin typeface="Cambria Math" panose="02040503050406030204" pitchFamily="18" charset="0"/>
                </a:rPr>
                <a:t>∗ℎ^′)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6</xdr:col>
      <xdr:colOff>12699</xdr:colOff>
      <xdr:row>20</xdr:row>
      <xdr:rowOff>1561039</xdr:rowOff>
    </xdr:from>
    <xdr:ext cx="4670426" cy="796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27778074" y="20547539"/>
              <a:ext cx="4670426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𝑐𝑝</m:t>
                        </m:r>
                      </m:sub>
                    </m:sSub>
                    <m:r>
                      <a:rPr lang="en-US" sz="4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2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27778074" y="20547539"/>
              <a:ext cx="4670426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4800" b="0" i="0">
                  <a:latin typeface="Cambria Math" panose="02040503050406030204" pitchFamily="18" charset="0"/>
                </a:rPr>
                <a:t>𝑃_𝑐𝑝=2∗(𝑏+ℎ)</a:t>
              </a:r>
              <a:endParaRPr lang="en-US" sz="1400"/>
            </a:p>
          </xdr:txBody>
        </xdr:sp>
      </mc:Fallback>
    </mc:AlternateContent>
    <xdr:clientData/>
  </xdr:oneCellAnchor>
  <xdr:twoCellAnchor editAs="oneCell">
    <xdr:from>
      <xdr:col>10</xdr:col>
      <xdr:colOff>381001</xdr:colOff>
      <xdr:row>10</xdr:row>
      <xdr:rowOff>285748</xdr:rowOff>
    </xdr:from>
    <xdr:to>
      <xdr:col>14</xdr:col>
      <xdr:colOff>537403</xdr:colOff>
      <xdr:row>11</xdr:row>
      <xdr:rowOff>333373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4647189" y="9501186"/>
          <a:ext cx="2632902" cy="833437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119063</xdr:colOff>
      <xdr:row>14</xdr:row>
      <xdr:rowOff>1000124</xdr:rowOff>
    </xdr:from>
    <xdr:to>
      <xdr:col>20</xdr:col>
      <xdr:colOff>133069</xdr:colOff>
      <xdr:row>14</xdr:row>
      <xdr:rowOff>1666875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8100001" y="12572999"/>
          <a:ext cx="2490506" cy="666751"/>
        </a:xfrm>
        <a:prstGeom prst="rect">
          <a:avLst/>
        </a:prstGeom>
      </xdr:spPr>
    </xdr:pic>
    <xdr:clientData/>
  </xdr:twoCellAnchor>
  <xdr:twoCellAnchor editAs="oneCell">
    <xdr:from>
      <xdr:col>3</xdr:col>
      <xdr:colOff>2714624</xdr:colOff>
      <xdr:row>25</xdr:row>
      <xdr:rowOff>71436</xdr:rowOff>
    </xdr:from>
    <xdr:to>
      <xdr:col>5</xdr:col>
      <xdr:colOff>1166811</xdr:colOff>
      <xdr:row>39</xdr:row>
      <xdr:rowOff>142873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859999" y="23955374"/>
          <a:ext cx="4524375" cy="4738687"/>
        </a:xfrm>
        <a:prstGeom prst="rect">
          <a:avLst/>
        </a:prstGeom>
      </xdr:spPr>
    </xdr:pic>
    <xdr:clientData/>
  </xdr:twoCellAnchor>
  <xdr:twoCellAnchor editAs="oneCell">
    <xdr:from>
      <xdr:col>3</xdr:col>
      <xdr:colOff>2014453</xdr:colOff>
      <xdr:row>26</xdr:row>
      <xdr:rowOff>176301</xdr:rowOff>
    </xdr:from>
    <xdr:to>
      <xdr:col>3</xdr:col>
      <xdr:colOff>2895727</xdr:colOff>
      <xdr:row>36</xdr:row>
      <xdr:rowOff>95248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6200000">
          <a:off x="20974116" y="25579326"/>
          <a:ext cx="3252697" cy="881274"/>
        </a:xfrm>
        <a:prstGeom prst="rect">
          <a:avLst/>
        </a:prstGeom>
      </xdr:spPr>
    </xdr:pic>
    <xdr:clientData/>
  </xdr:twoCellAnchor>
  <xdr:twoCellAnchor editAs="oneCell">
    <xdr:from>
      <xdr:col>3</xdr:col>
      <xdr:colOff>2009707</xdr:colOff>
      <xdr:row>20</xdr:row>
      <xdr:rowOff>276295</xdr:rowOff>
    </xdr:from>
    <xdr:to>
      <xdr:col>3</xdr:col>
      <xdr:colOff>2905126</xdr:colOff>
      <xdr:row>20</xdr:row>
      <xdr:rowOff>3076511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6200000">
          <a:off x="21202684" y="20350131"/>
          <a:ext cx="2800216" cy="895419"/>
        </a:xfrm>
        <a:prstGeom prst="rect">
          <a:avLst/>
        </a:prstGeom>
      </xdr:spPr>
    </xdr:pic>
    <xdr:clientData/>
  </xdr:twoCellAnchor>
  <xdr:oneCellAnchor>
    <xdr:from>
      <xdr:col>5</xdr:col>
      <xdr:colOff>1547813</xdr:colOff>
      <xdr:row>32</xdr:row>
      <xdr:rowOff>119063</xdr:rowOff>
    </xdr:from>
    <xdr:ext cx="4670426" cy="796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27765376" y="26336626"/>
              <a:ext cx="4670426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𝑐𝑝</m:t>
                        </m:r>
                      </m:sub>
                    </m:sSub>
                    <m:r>
                      <a:rPr lang="en-US" sz="4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2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27765376" y="26336626"/>
              <a:ext cx="4670426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4800" b="0" i="0">
                  <a:latin typeface="Cambria Math" panose="02040503050406030204" pitchFamily="18" charset="0"/>
                </a:rPr>
                <a:t>𝑃_𝑐𝑝=2∗(𝑏+ℎ)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6</xdr:col>
      <xdr:colOff>23812</xdr:colOff>
      <xdr:row>20</xdr:row>
      <xdr:rowOff>571499</xdr:rowOff>
    </xdr:from>
    <xdr:ext cx="3394075" cy="796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27813000" y="19692937"/>
              <a:ext cx="3394075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4800" b="0" i="1">
                            <a:latin typeface="Cambria Math" panose="02040503050406030204" pitchFamily="18" charset="0"/>
                          </a:rPr>
                          <m:t>𝑐𝑝</m:t>
                        </m:r>
                      </m:sub>
                    </m:sSub>
                    <m:r>
                      <a:rPr lang="en-US" sz="4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4800" b="0" i="1">
                        <a:latin typeface="Cambria Math" panose="02040503050406030204" pitchFamily="18" charset="0"/>
                      </a:rPr>
                      <m:t>h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27813000" y="19692937"/>
              <a:ext cx="3394075" cy="79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4800" b="0" i="0">
                  <a:latin typeface="Cambria Math" panose="02040503050406030204" pitchFamily="18" charset="0"/>
                </a:rPr>
                <a:t>𝐴_𝑐𝑝=𝑏∗ℎ</a:t>
              </a:r>
              <a:endParaRPr lang="en-US" sz="1400"/>
            </a:p>
          </xdr:txBody>
        </xdr:sp>
      </mc:Fallback>
    </mc:AlternateContent>
    <xdr:clientData/>
  </xdr:oneCellAnchor>
  <xdr:twoCellAnchor editAs="oneCell">
    <xdr:from>
      <xdr:col>4</xdr:col>
      <xdr:colOff>904876</xdr:colOff>
      <xdr:row>28</xdr:row>
      <xdr:rowOff>95250</xdr:rowOff>
    </xdr:from>
    <xdr:to>
      <xdr:col>4</xdr:col>
      <xdr:colOff>2271756</xdr:colOff>
      <xdr:row>33</xdr:row>
      <xdr:rowOff>190500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4241126" y="24979313"/>
          <a:ext cx="1366880" cy="1762124"/>
        </a:xfrm>
        <a:prstGeom prst="rect">
          <a:avLst/>
        </a:prstGeom>
      </xdr:spPr>
    </xdr:pic>
    <xdr:clientData/>
  </xdr:twoCellAnchor>
  <xdr:twoCellAnchor editAs="oneCell">
    <xdr:from>
      <xdr:col>17</xdr:col>
      <xdr:colOff>341311</xdr:colOff>
      <xdr:row>19</xdr:row>
      <xdr:rowOff>1562551</xdr:rowOff>
    </xdr:from>
    <xdr:to>
      <xdr:col>42</xdr:col>
      <xdr:colOff>554230</xdr:colOff>
      <xdr:row>23</xdr:row>
      <xdr:rowOff>254000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8758811" y="24581301"/>
          <a:ext cx="15294169" cy="7136949"/>
        </a:xfrm>
        <a:prstGeom prst="rect">
          <a:avLst/>
        </a:prstGeom>
      </xdr:spPr>
    </xdr:pic>
    <xdr:clientData/>
  </xdr:twoCellAnchor>
  <xdr:oneCellAnchor>
    <xdr:from>
      <xdr:col>2</xdr:col>
      <xdr:colOff>1733550</xdr:colOff>
      <xdr:row>14</xdr:row>
      <xdr:rowOff>126205</xdr:rowOff>
    </xdr:from>
    <xdr:ext cx="6886575" cy="19931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/>
            <xdr:cNvSpPr txBox="1"/>
          </xdr:nvSpPr>
          <xdr:spPr>
            <a:xfrm>
              <a:off x="14592300" y="11699080"/>
              <a:ext cx="6886575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𝑻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4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𝝀</m:t>
                    </m:r>
                    <m:rad>
                      <m:radPr>
                        <m:degHide m:val="on"/>
                        <m:ctrlPr>
                          <a:rPr lang="en-US" sz="4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e>
                    </m:rad>
                    <m:d>
                      <m:dPr>
                        <m:ctrlPr>
                          <a:rPr lang="en-US" sz="4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𝒄𝒑</m:t>
                                </m:r>
                              </m:sub>
                              <m:sup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𝑷</m:t>
                                </m:r>
                              </m:e>
                              <m:sub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𝒄𝒑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14592300" y="11699080"/>
              <a:ext cx="6886575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4400" b="1" i="0">
                  <a:latin typeface="Cambria Math" panose="02040503050406030204" pitchFamily="18" charset="0"/>
                </a:rPr>
                <a:t>𝑻_𝒄𝒓=𝟎.𝟑𝟑</a:t>
              </a:r>
              <a:r>
                <a:rPr lang="en-US" sz="4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𝝀√(𝒇_𝒄 ) ((𝑨_𝒄𝒑^𝟐)/𝑷_𝒄𝒑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2024062</xdr:colOff>
      <xdr:row>18</xdr:row>
      <xdr:rowOff>381000</xdr:rowOff>
    </xdr:from>
    <xdr:ext cx="6886575" cy="19931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12215812" y="14097000"/>
              <a:ext cx="6886575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48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48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</m:num>
                      <m:den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𝒔</m:t>
                        </m:r>
                      </m:den>
                    </m:f>
                    <m:r>
                      <a:rPr lang="en-US" sz="48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48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48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𝑻</m:t>
                            </m:r>
                          </m:e>
                          <m:sub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𝒄𝒓</m:t>
                            </m:r>
                          </m:sub>
                        </m:sSub>
                      </m:num>
                      <m:den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𝟕</m:t>
                        </m:r>
                        <m:sSub>
                          <m:sSubPr>
                            <m:ctrlPr>
                              <a:rPr lang="en-US" sz="48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𝒐𝒉</m:t>
                            </m:r>
                          </m:sub>
                        </m:sSub>
                        <m:sSub>
                          <m:sSubPr>
                            <m:ctrlPr>
                              <a:rPr lang="en-US" sz="48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𝒚𝒗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12215812" y="14097000"/>
              <a:ext cx="6886575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r>
                <a:rPr lang="en-US" sz="4800" b="1" i="0">
                  <a:latin typeface="Cambria Math" panose="02040503050406030204" pitchFamily="18" charset="0"/>
                </a:rPr>
                <a:t>𝑨_𝒕/𝒔=𝑻_𝒄𝒓/(𝟏.𝟕𝑨_𝒐𝒉 𝒇_𝒚𝒗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2047875</xdr:colOff>
      <xdr:row>19</xdr:row>
      <xdr:rowOff>261938</xdr:rowOff>
    </xdr:from>
    <xdr:ext cx="6886575" cy="19931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/>
            <xdr:cNvSpPr txBox="1"/>
          </xdr:nvSpPr>
          <xdr:spPr>
            <a:xfrm>
              <a:off x="12239625" y="16835438"/>
              <a:ext cx="6886575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𝒍</m:t>
                        </m:r>
                      </m:sub>
                    </m:sSub>
                    <m:r>
                      <a:rPr lang="en-US" sz="4800" b="1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48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48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  <m:t>𝒕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4800" b="1" i="1">
                                <a:latin typeface="Cambria Math" panose="02040503050406030204" pitchFamily="18" charset="0"/>
                              </a:rPr>
                              <m:t>𝒔</m:t>
                            </m:r>
                          </m:den>
                        </m:f>
                      </m:e>
                    </m:d>
                    <m:r>
                      <a:rPr lang="en-US" sz="48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US" sz="4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𝑷</m:t>
                        </m:r>
                      </m:e>
                      <m:sub>
                        <m:r>
                          <a:rPr lang="en-US" sz="4800" b="1" i="1">
                            <a:latin typeface="Cambria Math" panose="02040503050406030204" pitchFamily="18" charset="0"/>
                          </a:rPr>
                          <m:t>𝒉</m:t>
                        </m:r>
                      </m:sub>
                    </m:sSub>
                    <m:r>
                      <a:rPr lang="en-US" sz="4800" b="1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n-US" sz="48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48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  <m:t>𝒚𝒗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n-US" sz="4800" b="1" i="1">
                                    <a:latin typeface="Cambria Math" panose="02040503050406030204" pitchFamily="18" charset="0"/>
                                  </a:rPr>
                                  <m:t>𝒚𝒍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3" name="TextBox 62"/>
            <xdr:cNvSpPr txBox="1"/>
          </xdr:nvSpPr>
          <xdr:spPr>
            <a:xfrm>
              <a:off x="12239625" y="16835438"/>
              <a:ext cx="6886575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r>
                <a:rPr lang="en-US" sz="4800" b="1" i="0">
                  <a:latin typeface="Cambria Math" panose="02040503050406030204" pitchFamily="18" charset="0"/>
                </a:rPr>
                <a:t>𝑨_𝒍=(𝑨_𝒕/𝒔)*𝑷_𝒉*(𝒇_𝒚𝒗/𝒇_𝒚𝒍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415924</xdr:colOff>
      <xdr:row>20</xdr:row>
      <xdr:rowOff>538955</xdr:rowOff>
    </xdr:from>
    <xdr:ext cx="10664826" cy="23026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/>
            <xdr:cNvSpPr txBox="1"/>
          </xdr:nvSpPr>
          <xdr:spPr>
            <a:xfrm>
              <a:off x="13274674" y="26097705"/>
              <a:ext cx="10664826" cy="23026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5400" b="1" i="1">
                            <a:latin typeface="Cambria Math" panose="02040503050406030204" pitchFamily="18" charset="0"/>
                          </a:rPr>
                        </m:ctrlPr>
                      </m:sSubPr>
                      <m:e/>
                      <m:sub>
                        <m:r>
                          <a:rPr lang="en-US" sz="5400" b="1" i="1">
                            <a:latin typeface="Cambria Math" panose="02040503050406030204" pitchFamily="18" charset="0"/>
                          </a:rPr>
                          <m:t>𝑽𝒖</m:t>
                        </m:r>
                        <m:r>
                          <a:rPr lang="en-US" sz="5400" b="1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n-US" sz="5400" b="1" i="1">
                            <a:latin typeface="Cambria Math" panose="02040503050406030204" pitchFamily="18" charset="0"/>
                          </a:rPr>
                          <m:t>𝒃𝒅</m:t>
                        </m:r>
                        <m:rad>
                          <m:radPr>
                            <m:degHide m:val="on"/>
                            <m:ctrlPr>
                              <a:rPr lang="en-US" sz="54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𝟎</m:t>
                            </m:r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𝟑𝟗𝟏</m:t>
                            </m:r>
                            <m:sSub>
                              <m:sSubPr>
                                <m:ctrlP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  <m:t>𝒄</m:t>
                                </m:r>
                              </m:sub>
                            </m:sSub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𝟎</m:t>
                            </m:r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5400" b="1" i="1">
                                <a:latin typeface="Cambria Math" panose="02040503050406030204" pitchFamily="18" charset="0"/>
                              </a:rPr>
                              <m:t>𝟎𝟐𝟔𝟏</m:t>
                            </m:r>
                            <m:sSub>
                              <m:sSubPr>
                                <m:ctrlP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  <m:t>𝒄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5400" b="1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5400" b="1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sSub>
                                          <m:sSubPr>
                                            <m:ctrlP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𝑨</m:t>
                                            </m:r>
                                          </m:e>
                                          <m:sub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𝒄𝒑</m:t>
                                            </m:r>
                                          </m:sub>
                                        </m:sSub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𝑨</m:t>
                                            </m:r>
                                          </m:e>
                                          <m:sub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𝒐𝒉</m:t>
                                            </m:r>
                                          </m:sub>
                                        </m:sSub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  <m:t>𝟒</m:t>
                                </m:r>
                              </m:sup>
                            </m:sSup>
                            <m:sSup>
                              <m:sSupPr>
                                <m:ctrlP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5400" b="1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5400" b="1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sSub>
                                          <m:sSubPr>
                                            <m:ctrlP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𝑷</m:t>
                                            </m:r>
                                          </m:e>
                                          <m:sub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𝒉</m:t>
                                            </m:r>
                                          </m:sub>
                                        </m:sSub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𝑷</m:t>
                                            </m:r>
                                          </m:e>
                                          <m:sub>
                                            <m:r>
                                              <a:rPr lang="en-US" sz="5400" b="1" i="1">
                                                <a:latin typeface="Cambria Math" panose="02040503050406030204" pitchFamily="18" charset="0"/>
                                              </a:rPr>
                                              <m:t>𝒄𝒑</m:t>
                                            </m:r>
                                          </m:sub>
                                        </m:sSub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US" sz="5400" b="1" i="1">
                                    <a:latin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</m:e>
                        </m:rad>
                      </m:sub>
                    </m:sSub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64" name="TextBox 63"/>
            <xdr:cNvSpPr txBox="1"/>
          </xdr:nvSpPr>
          <xdr:spPr>
            <a:xfrm>
              <a:off x="13274674" y="26097705"/>
              <a:ext cx="10664826" cy="23026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5400" b="1" i="0">
                  <a:latin typeface="Cambria Math" panose="02040503050406030204" pitchFamily="18" charset="0"/>
                </a:rPr>
                <a:t>〖_(𝑽𝒖=𝒃𝒅√(𝟎.𝟑𝟗𝟏𝒇_𝒄−𝟎.𝟎𝟐𝟔𝟏𝒇_𝒄 (𝑨_𝒄𝒑/𝑨_𝒐𝒉 )^𝟒 (𝑷_𝒉/𝑷_𝒄𝒑 )^𝟐 ))〗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2</xdr:col>
      <xdr:colOff>1733550</xdr:colOff>
      <xdr:row>15</xdr:row>
      <xdr:rowOff>126205</xdr:rowOff>
    </xdr:from>
    <xdr:ext cx="8795437" cy="19931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/>
            <xdr:cNvSpPr txBox="1"/>
          </xdr:nvSpPr>
          <xdr:spPr>
            <a:xfrm>
              <a:off x="16046793" y="13718637"/>
              <a:ext cx="8795437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4400" b="1">
                  <a:latin typeface="Arial" panose="020B0604020202020204" pitchFamily="34" charset="0"/>
                  <a:cs typeface="Arial" panose="020B0604020202020204" pitchFamily="34" charset="0"/>
                </a:rPr>
                <a:t>Ø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4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4400" b="1" i="1">
                          <a:latin typeface="Cambria Math" panose="02040503050406030204" pitchFamily="18" charset="0"/>
                        </a:rPr>
                        <m:t>𝑻</m:t>
                      </m:r>
                    </m:e>
                    <m:sub>
                      <m:r>
                        <a:rPr lang="en-US" sz="4400" b="1" i="1">
                          <a:latin typeface="Cambria Math" panose="02040503050406030204" pitchFamily="18" charset="0"/>
                        </a:rPr>
                        <m:t>𝒄𝒓</m:t>
                      </m:r>
                    </m:sub>
                  </m:sSub>
                  <m:r>
                    <a:rPr lang="en-US" sz="4400" b="1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𝟎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.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𝟕𝟓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∗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𝟎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.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𝟑𝟑</m:t>
                  </m:r>
                  <m:r>
                    <a:rPr lang="en-US" sz="4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𝝀</m:t>
                  </m:r>
                  <m:rad>
                    <m:radPr>
                      <m:degHide m:val="on"/>
                      <m:ctrlPr>
                        <a:rPr lang="en-US" sz="4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sSub>
                        <m:sSubPr>
                          <m:ctrlP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𝒇</m:t>
                          </m:r>
                        </m:e>
                        <m:sub>
                          <m: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𝒄</m:t>
                          </m:r>
                        </m:sub>
                      </m:sSub>
                    </m:e>
                  </m:rad>
                  <m:d>
                    <m:dPr>
                      <m:ctrlPr>
                        <a:rPr lang="en-US" sz="4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sSubSup>
                            <m:sSubSupPr>
                              <m:ctrlP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𝑨</m:t>
                              </m:r>
                            </m:e>
                            <m:sub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𝒄𝒑</m:t>
                              </m:r>
                            </m:sub>
                            <m:sup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𝟐</m:t>
                              </m:r>
                            </m:sup>
                          </m:sSubSup>
                        </m:num>
                        <m:den>
                          <m:sSub>
                            <m:sSubPr>
                              <m:ctrlP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𝑷</m:t>
                              </m:r>
                            </m:e>
                            <m:sub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𝒄𝒑</m:t>
                              </m:r>
                            </m:sub>
                          </m:sSub>
                        </m:den>
                      </m:f>
                    </m:e>
                  </m:d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8" name="TextBox 67"/>
            <xdr:cNvSpPr txBox="1"/>
          </xdr:nvSpPr>
          <xdr:spPr>
            <a:xfrm>
              <a:off x="16046793" y="13718637"/>
              <a:ext cx="8795437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4400" b="1">
                  <a:latin typeface="Arial" panose="020B0604020202020204" pitchFamily="34" charset="0"/>
                  <a:cs typeface="Arial" panose="020B0604020202020204" pitchFamily="34" charset="0"/>
                </a:rPr>
                <a:t>Ø</a:t>
              </a:r>
              <a:r>
                <a:rPr lang="en-US" sz="4400" b="1" i="0">
                  <a:latin typeface="Cambria Math" panose="02040503050406030204" pitchFamily="18" charset="0"/>
                </a:rPr>
                <a:t>𝑻_𝒄𝒓=𝟎.𝟕𝟓∗𝟎.𝟑𝟑</a:t>
              </a:r>
              <a:r>
                <a:rPr lang="en-US" sz="4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𝝀√(𝒇_𝒄 ) ((𝑨_𝒄𝒑^𝟐)/𝑷_𝒄𝒑 )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2190750</xdr:colOff>
      <xdr:row>18</xdr:row>
      <xdr:rowOff>2047875</xdr:rowOff>
    </xdr:from>
    <xdr:to>
      <xdr:col>5</xdr:col>
      <xdr:colOff>437498</xdr:colOff>
      <xdr:row>19</xdr:row>
      <xdr:rowOff>952500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6336625" y="22193250"/>
          <a:ext cx="4318936" cy="1762125"/>
        </a:xfrm>
        <a:prstGeom prst="rect">
          <a:avLst/>
        </a:prstGeom>
      </xdr:spPr>
    </xdr:pic>
    <xdr:clientData/>
  </xdr:twoCellAnchor>
  <xdr:oneCellAnchor>
    <xdr:from>
      <xdr:col>0</xdr:col>
      <xdr:colOff>463550</xdr:colOff>
      <xdr:row>20</xdr:row>
      <xdr:rowOff>3286902</xdr:rowOff>
    </xdr:from>
    <xdr:ext cx="4425950" cy="22693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TextBox 72"/>
            <xdr:cNvSpPr txBox="1"/>
          </xdr:nvSpPr>
          <xdr:spPr>
            <a:xfrm rot="10800000" flipV="1">
              <a:off x="463550" y="28845652"/>
              <a:ext cx="4425950" cy="22693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7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7200" b="1" i="1">
                          <a:latin typeface="Cambria Math" panose="02040503050406030204" pitchFamily="18" charset="0"/>
                        </a:rPr>
                        <m:t>𝑨</m:t>
                      </m:r>
                    </m:e>
                    <m:sub>
                      <m:r>
                        <a:rPr lang="en-US" sz="7200" b="1" i="1">
                          <a:latin typeface="Cambria Math" panose="02040503050406030204" pitchFamily="18" charset="0"/>
                        </a:rPr>
                        <m:t>𝒍</m:t>
                      </m:r>
                      <m:r>
                        <a:rPr lang="en-US" sz="7200" b="1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n-US" sz="7200" b="1" i="1">
                          <a:latin typeface="Cambria Math" panose="02040503050406030204" pitchFamily="18" charset="0"/>
                        </a:rPr>
                        <m:t>𝒎𝒊𝒏</m:t>
                      </m:r>
                    </m:sub>
                  </m:sSub>
                </m:oMath>
              </a14:m>
              <a:r>
                <a:rPr lang="en-US" sz="6000" b="1"/>
                <a:t>(final)</a:t>
              </a:r>
            </a:p>
          </xdr:txBody>
        </xdr:sp>
      </mc:Choice>
      <mc:Fallback xmlns="">
        <xdr:sp macro="" textlink="">
          <xdr:nvSpPr>
            <xdr:cNvPr id="73" name="TextBox 72"/>
            <xdr:cNvSpPr txBox="1"/>
          </xdr:nvSpPr>
          <xdr:spPr>
            <a:xfrm rot="10800000" flipV="1">
              <a:off x="463550" y="28845652"/>
              <a:ext cx="4425950" cy="22693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en-US" sz="7200" b="1" i="0">
                  <a:latin typeface="Cambria Math" panose="02040503050406030204" pitchFamily="18" charset="0"/>
                </a:rPr>
                <a:t>𝑨_(𝒍,𝒎𝒊𝒏)</a:t>
              </a:r>
              <a:r>
                <a:rPr lang="en-US" sz="6000" b="1"/>
                <a:t>(final)</a:t>
              </a:r>
            </a:p>
          </xdr:txBody>
        </xdr:sp>
      </mc:Fallback>
    </mc:AlternateContent>
    <xdr:clientData/>
  </xdr:oneCellAnchor>
  <xdr:twoCellAnchor editAs="oneCell">
    <xdr:from>
      <xdr:col>20</xdr:col>
      <xdr:colOff>476251</xdr:colOff>
      <xdr:row>0</xdr:row>
      <xdr:rowOff>1206500</xdr:rowOff>
    </xdr:from>
    <xdr:to>
      <xdr:col>41</xdr:col>
      <xdr:colOff>444501</xdr:colOff>
      <xdr:row>12</xdr:row>
      <xdr:rowOff>536331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2164001" y="1206500"/>
          <a:ext cx="12636500" cy="10188331"/>
        </a:xfrm>
        <a:prstGeom prst="rect">
          <a:avLst/>
        </a:prstGeom>
      </xdr:spPr>
    </xdr:pic>
    <xdr:clientData/>
  </xdr:twoCellAnchor>
  <xdr:twoCellAnchor editAs="oneCell">
    <xdr:from>
      <xdr:col>0</xdr:col>
      <xdr:colOff>2127250</xdr:colOff>
      <xdr:row>25</xdr:row>
      <xdr:rowOff>222250</xdr:rowOff>
    </xdr:from>
    <xdr:to>
      <xdr:col>1</xdr:col>
      <xdr:colOff>9080500</xdr:colOff>
      <xdr:row>50</xdr:row>
      <xdr:rowOff>1218552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27250" y="32385000"/>
          <a:ext cx="12065000" cy="9727552"/>
        </a:xfrm>
        <a:prstGeom prst="rect">
          <a:avLst/>
        </a:prstGeom>
      </xdr:spPr>
    </xdr:pic>
    <xdr:clientData/>
  </xdr:twoCellAnchor>
  <xdr:oneCellAnchor>
    <xdr:from>
      <xdr:col>2</xdr:col>
      <xdr:colOff>823784</xdr:colOff>
      <xdr:row>17</xdr:row>
      <xdr:rowOff>566351</xdr:rowOff>
    </xdr:from>
    <xdr:ext cx="8795437" cy="19931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15137027" y="18972770"/>
              <a:ext cx="8795437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4400" b="1">
                  <a:latin typeface="Arial" panose="020B0604020202020204" pitchFamily="34" charset="0"/>
                  <a:cs typeface="Arial" panose="020B0604020202020204" pitchFamily="34" charset="0"/>
                </a:rPr>
                <a:t>Ø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4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4400" b="1" i="1">
                          <a:latin typeface="Cambria Math" panose="02040503050406030204" pitchFamily="18" charset="0"/>
                        </a:rPr>
                        <m:t>𝑻</m:t>
                      </m:r>
                    </m:e>
                    <m:sub>
                      <m:r>
                        <a:rPr lang="en-US" sz="4400" b="1" i="1">
                          <a:latin typeface="Cambria Math" panose="02040503050406030204" pitchFamily="18" charset="0"/>
                        </a:rPr>
                        <m:t>𝒕𝒉</m:t>
                      </m:r>
                    </m:sub>
                  </m:sSub>
                  <m:r>
                    <a:rPr lang="en-US" sz="4400" b="1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𝟎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.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𝟐𝟓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∗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𝟎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.</m:t>
                  </m:r>
                  <m:r>
                    <a:rPr lang="en-US" sz="4400" b="1" i="1">
                      <a:latin typeface="Cambria Math" panose="02040503050406030204" pitchFamily="18" charset="0"/>
                    </a:rPr>
                    <m:t>𝟎𝟖𝟑</m:t>
                  </m:r>
                  <m:r>
                    <a:rPr lang="en-US" sz="4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𝝀</m:t>
                  </m:r>
                  <m:rad>
                    <m:radPr>
                      <m:degHide m:val="on"/>
                      <m:ctrlPr>
                        <a:rPr lang="en-US" sz="4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sSub>
                        <m:sSubPr>
                          <m:ctrlP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𝒇</m:t>
                          </m:r>
                        </m:e>
                        <m:sub>
                          <m: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𝒄</m:t>
                          </m:r>
                        </m:sub>
                      </m:sSub>
                    </m:e>
                  </m:rad>
                  <m:d>
                    <m:dPr>
                      <m:ctrlPr>
                        <a:rPr lang="en-US" sz="4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US" sz="44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sSubSup>
                            <m:sSubSupPr>
                              <m:ctrlP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𝑨</m:t>
                              </m:r>
                            </m:e>
                            <m:sub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𝒄𝒑</m:t>
                              </m:r>
                            </m:sub>
                            <m:sup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𝟐</m:t>
                              </m:r>
                            </m:sup>
                          </m:sSubSup>
                        </m:num>
                        <m:den>
                          <m:sSub>
                            <m:sSubPr>
                              <m:ctrlP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𝑷</m:t>
                              </m:r>
                            </m:e>
                            <m:sub>
                              <m:r>
                                <a:rPr lang="en-US" sz="44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𝒄𝒑</m:t>
                              </m:r>
                            </m:sub>
                          </m:sSub>
                        </m:den>
                      </m:f>
                    </m:e>
                  </m:d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15137027" y="18972770"/>
              <a:ext cx="8795437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4400" b="1">
                  <a:latin typeface="Arial" panose="020B0604020202020204" pitchFamily="34" charset="0"/>
                  <a:cs typeface="Arial" panose="020B0604020202020204" pitchFamily="34" charset="0"/>
                </a:rPr>
                <a:t>Ø</a:t>
              </a:r>
              <a:r>
                <a:rPr lang="en-US" sz="4400" b="1" i="0">
                  <a:latin typeface="Cambria Math" panose="02040503050406030204" pitchFamily="18" charset="0"/>
                </a:rPr>
                <a:t>𝑻_𝒕𝒉=𝟎.𝟐𝟓∗𝟎.𝟎𝟖𝟑</a:t>
              </a:r>
              <a:r>
                <a:rPr lang="en-US" sz="4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𝝀√(𝒇_𝒄 ) ((𝑨_𝒄𝒑^𝟐)/𝑷_𝒄𝒑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926757</xdr:colOff>
      <xdr:row>16</xdr:row>
      <xdr:rowOff>540608</xdr:rowOff>
    </xdr:from>
    <xdr:ext cx="8795437" cy="19931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/>
            <xdr:cNvSpPr txBox="1"/>
          </xdr:nvSpPr>
          <xdr:spPr>
            <a:xfrm>
              <a:off x="15240000" y="16269730"/>
              <a:ext cx="8795437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𝑻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𝒕𝒉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𝟎𝟖𝟑</m:t>
                    </m:r>
                    <m:r>
                      <a:rPr lang="en-US" sz="4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𝝀</m:t>
                    </m:r>
                    <m:rad>
                      <m:radPr>
                        <m:degHide m:val="on"/>
                        <m:ctrlPr>
                          <a:rPr lang="en-US" sz="4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e>
                    </m:rad>
                    <m:d>
                      <m:dPr>
                        <m:ctrlPr>
                          <a:rPr lang="en-US" sz="4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4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𝒄𝒑</m:t>
                                </m:r>
                              </m:sub>
                              <m:sup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𝑷</m:t>
                                </m:r>
                              </m:e>
                              <m:sub>
                                <m:r>
                                  <a:rPr lang="en-US" sz="4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𝒄𝒑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15240000" y="16269730"/>
              <a:ext cx="8795437" cy="19931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4400" b="1" i="0">
                  <a:latin typeface="Cambria Math" panose="02040503050406030204" pitchFamily="18" charset="0"/>
                </a:rPr>
                <a:t>𝑻_𝒕𝒉=𝟎.𝟎𝟖𝟑</a:t>
              </a:r>
              <a:r>
                <a:rPr lang="en-US" sz="4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𝝀√(𝒇_𝒄 ) ((𝑨_𝒄𝒑^𝟐)/𝑷_𝒄𝒑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2824163</xdr:colOff>
      <xdr:row>11</xdr:row>
      <xdr:rowOff>419099</xdr:rowOff>
    </xdr:from>
    <xdr:ext cx="4402137" cy="739945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589663" y="9547224"/>
          <a:ext cx="4402137" cy="739945"/>
        </a:xfrm>
        <a:prstGeom prst="rect">
          <a:avLst/>
        </a:prstGeom>
      </xdr:spPr>
    </xdr:pic>
    <xdr:clientData/>
  </xdr:oneCellAnchor>
  <xdr:oneCellAnchor>
    <xdr:from>
      <xdr:col>10</xdr:col>
      <xdr:colOff>381001</xdr:colOff>
      <xdr:row>11</xdr:row>
      <xdr:rowOff>285748</xdr:rowOff>
    </xdr:from>
    <xdr:ext cx="2569402" cy="825500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020376" y="9413873"/>
          <a:ext cx="2569402" cy="825500"/>
        </a:xfrm>
        <a:prstGeom prst="rect">
          <a:avLst/>
        </a:prstGeom>
      </xdr:spPr>
    </xdr:pic>
    <xdr:clientData/>
  </xdr:oneCellAnchor>
  <xdr:twoCellAnchor editAs="oneCell">
    <xdr:from>
      <xdr:col>2</xdr:col>
      <xdr:colOff>7634431</xdr:colOff>
      <xdr:row>10</xdr:row>
      <xdr:rowOff>611910</xdr:rowOff>
    </xdr:from>
    <xdr:to>
      <xdr:col>2</xdr:col>
      <xdr:colOff>10126806</xdr:colOff>
      <xdr:row>12</xdr:row>
      <xdr:rowOff>78686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943579" y="9725603"/>
          <a:ext cx="2492375" cy="1025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882349</xdr:colOff>
      <xdr:row>13</xdr:row>
      <xdr:rowOff>92529</xdr:rowOff>
    </xdr:from>
    <xdr:to>
      <xdr:col>2</xdr:col>
      <xdr:colOff>8878661</xdr:colOff>
      <xdr:row>13</xdr:row>
      <xdr:rowOff>1961696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9974" y="6648904"/>
          <a:ext cx="7996312" cy="1869167"/>
        </a:xfrm>
        <a:prstGeom prst="rect">
          <a:avLst/>
        </a:prstGeom>
      </xdr:spPr>
    </xdr:pic>
    <xdr:clientData/>
  </xdr:twoCellAnchor>
  <xdr:twoCellAnchor editAs="oneCell">
    <xdr:from>
      <xdr:col>2</xdr:col>
      <xdr:colOff>1132416</xdr:colOff>
      <xdr:row>14</xdr:row>
      <xdr:rowOff>116416</xdr:rowOff>
    </xdr:from>
    <xdr:to>
      <xdr:col>2</xdr:col>
      <xdr:colOff>9021535</xdr:colOff>
      <xdr:row>14</xdr:row>
      <xdr:rowOff>2476499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0041" y="8800041"/>
          <a:ext cx="7889119" cy="2360083"/>
        </a:xfrm>
        <a:prstGeom prst="rect">
          <a:avLst/>
        </a:prstGeom>
      </xdr:spPr>
    </xdr:pic>
    <xdr:clientData/>
  </xdr:twoCellAnchor>
  <xdr:twoCellAnchor editAs="oneCell">
    <xdr:from>
      <xdr:col>2</xdr:col>
      <xdr:colOff>1592035</xdr:colOff>
      <xdr:row>15</xdr:row>
      <xdr:rowOff>146655</xdr:rowOff>
    </xdr:from>
    <xdr:to>
      <xdr:col>2</xdr:col>
      <xdr:colOff>8844643</xdr:colOff>
      <xdr:row>15</xdr:row>
      <xdr:rowOff>2381250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9660" y="11687780"/>
          <a:ext cx="7252608" cy="2234595"/>
        </a:xfrm>
        <a:prstGeom prst="rect">
          <a:avLst/>
        </a:prstGeom>
      </xdr:spPr>
    </xdr:pic>
    <xdr:clientData/>
  </xdr:twoCellAnchor>
  <xdr:twoCellAnchor editAs="oneCell">
    <xdr:from>
      <xdr:col>2</xdr:col>
      <xdr:colOff>653143</xdr:colOff>
      <xdr:row>16</xdr:row>
      <xdr:rowOff>163286</xdr:rowOff>
    </xdr:from>
    <xdr:to>
      <xdr:col>2</xdr:col>
      <xdr:colOff>10711543</xdr:colOff>
      <xdr:row>16</xdr:row>
      <xdr:rowOff>2857499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0768" y="14244411"/>
          <a:ext cx="10058400" cy="269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12"/>
  <sheetViews>
    <sheetView tabSelected="1" zoomScale="44" zoomScaleNormal="44" workbookViewId="0">
      <selection activeCell="B2" sqref="B2"/>
    </sheetView>
  </sheetViews>
  <sheetFormatPr defaultRowHeight="26.25" x14ac:dyDescent="0.25"/>
  <cols>
    <col min="1" max="1" width="76.5703125" style="8" customWidth="1"/>
    <col min="2" max="2" width="138.140625" style="8" customWidth="1"/>
    <col min="3" max="3" width="169.140625" style="25" customWidth="1"/>
    <col min="4" max="4" width="47.7109375" style="30" customWidth="1"/>
    <col min="5" max="5" width="43.140625" style="30" customWidth="1"/>
    <col min="6" max="6" width="23.7109375" style="30" customWidth="1"/>
    <col min="7" max="69" width="9.140625" style="30"/>
    <col min="70" max="75" width="9.140625" style="25"/>
    <col min="76" max="16384" width="9.140625" style="8"/>
  </cols>
  <sheetData>
    <row r="1" spans="1:69" ht="190.5" customHeight="1" x14ac:dyDescent="0.25">
      <c r="A1" s="45" t="s">
        <v>40</v>
      </c>
      <c r="B1" s="45"/>
    </row>
    <row r="2" spans="1:69" ht="46.5" x14ac:dyDescent="0.25">
      <c r="A2" s="32" t="s">
        <v>24</v>
      </c>
      <c r="B2" s="11">
        <v>450</v>
      </c>
      <c r="C2" s="30"/>
    </row>
    <row r="3" spans="1:69" ht="46.5" x14ac:dyDescent="0.25">
      <c r="A3" s="32" t="s">
        <v>25</v>
      </c>
      <c r="B3" s="11">
        <v>450</v>
      </c>
      <c r="C3" s="30"/>
    </row>
    <row r="4" spans="1:69" ht="46.5" x14ac:dyDescent="0.25">
      <c r="A4" s="32" t="s">
        <v>26</v>
      </c>
      <c r="B4" s="11">
        <v>44.45</v>
      </c>
      <c r="C4" s="30"/>
    </row>
    <row r="5" spans="1:69" ht="69" customHeight="1" x14ac:dyDescent="0.25">
      <c r="A5" s="33" t="s">
        <v>18</v>
      </c>
      <c r="B5" s="13">
        <v>25</v>
      </c>
      <c r="C5" s="24" t="s">
        <v>8</v>
      </c>
    </row>
    <row r="6" spans="1:69" ht="69" customHeight="1" x14ac:dyDescent="0.25">
      <c r="A6" s="33" t="s">
        <v>19</v>
      </c>
      <c r="B6" s="13">
        <v>300</v>
      </c>
      <c r="C6" s="24" t="s">
        <v>9</v>
      </c>
    </row>
    <row r="7" spans="1:69" ht="69" customHeight="1" x14ac:dyDescent="0.25">
      <c r="A7" s="33" t="s">
        <v>20</v>
      </c>
      <c r="B7" s="13">
        <v>400</v>
      </c>
      <c r="C7" s="24" t="s">
        <v>10</v>
      </c>
    </row>
    <row r="8" spans="1:69" ht="61.5" x14ac:dyDescent="0.25">
      <c r="A8" s="3" t="s">
        <v>27</v>
      </c>
      <c r="B8" s="22">
        <f>B9^2</f>
        <v>41006250000</v>
      </c>
      <c r="C8" s="30"/>
    </row>
    <row r="9" spans="1:69" ht="61.5" x14ac:dyDescent="0.25">
      <c r="A9" s="3" t="s">
        <v>29</v>
      </c>
      <c r="B9" s="21">
        <f>(B2*B3)</f>
        <v>202500</v>
      </c>
      <c r="C9" s="51">
        <f>B9/1000000</f>
        <v>0.20250000000000001</v>
      </c>
    </row>
    <row r="10" spans="1:69" ht="61.5" x14ac:dyDescent="0.25">
      <c r="A10" s="3" t="s">
        <v>28</v>
      </c>
      <c r="B10" s="21">
        <f>2*(B2+B3)</f>
        <v>1800</v>
      </c>
      <c r="C10" s="51">
        <f>B10/1000</f>
        <v>1.8</v>
      </c>
    </row>
    <row r="11" spans="1:69" ht="61.5" x14ac:dyDescent="0.25">
      <c r="A11" s="3" t="s">
        <v>30</v>
      </c>
      <c r="B11" s="50">
        <f>(B2-2*B4)*(B3-2*B4)</f>
        <v>130393.21000000002</v>
      </c>
      <c r="C11" s="52">
        <f>B11/1000000</f>
        <v>0.13039321000000001</v>
      </c>
    </row>
    <row r="12" spans="1:69" ht="61.5" x14ac:dyDescent="0.25">
      <c r="A12" s="3" t="s">
        <v>41</v>
      </c>
      <c r="B12" s="50">
        <f>0.85*B11</f>
        <v>110834.22850000001</v>
      </c>
      <c r="C12" s="52">
        <f>B12/1000000</f>
        <v>0.11083422850000001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</row>
    <row r="13" spans="1:69" ht="61.5" x14ac:dyDescent="0.25">
      <c r="A13" s="3" t="s">
        <v>31</v>
      </c>
      <c r="B13" s="28">
        <f>(2*(B2-2*B4)+2*(B3-2*B4))</f>
        <v>1444.4</v>
      </c>
      <c r="C13" s="52">
        <f>B13/1000</f>
        <v>1.4444000000000001</v>
      </c>
    </row>
    <row r="14" spans="1:69" ht="61.5" x14ac:dyDescent="0.25">
      <c r="A14" s="3" t="s">
        <v>32</v>
      </c>
      <c r="B14" s="28">
        <f>B3-B4</f>
        <v>405.55</v>
      </c>
      <c r="C14" s="52">
        <f>B14/1000</f>
        <v>0.40555000000000002</v>
      </c>
      <c r="D14" s="31"/>
      <c r="E14" s="31"/>
      <c r="F14" s="31"/>
      <c r="G14" s="31"/>
      <c r="H14" s="31"/>
    </row>
    <row r="15" spans="1:69" ht="168" customHeight="1" x14ac:dyDescent="0.25">
      <c r="A15" s="23" t="s">
        <v>36</v>
      </c>
      <c r="B15" s="6">
        <f>((0.33)*(B5^0.5)*((B8/B10)*10^-6))</f>
        <v>37.589062500000004</v>
      </c>
      <c r="C15" s="29"/>
      <c r="D15" s="34"/>
      <c r="E15" s="35"/>
      <c r="F15" s="36"/>
      <c r="G15" s="31"/>
      <c r="H15" s="31"/>
    </row>
    <row r="16" spans="1:69" ht="168" customHeight="1" x14ac:dyDescent="0.25">
      <c r="A16" s="23" t="s">
        <v>35</v>
      </c>
      <c r="B16" s="6">
        <f>B15*0.75</f>
        <v>28.191796875000001</v>
      </c>
      <c r="C16" s="29"/>
      <c r="D16" s="34"/>
      <c r="E16" s="35"/>
      <c r="F16" s="36"/>
      <c r="G16" s="31"/>
      <c r="H16" s="31"/>
    </row>
    <row r="17" spans="1:69" ht="210.75" customHeight="1" x14ac:dyDescent="0.25">
      <c r="A17" s="23" t="s">
        <v>34</v>
      </c>
      <c r="B17" s="6">
        <f>((0.083)*(B5^0.5)*((B8/B10)*10^-6))</f>
        <v>9.4542187500000008</v>
      </c>
      <c r="C17" s="29"/>
      <c r="D17" s="34"/>
      <c r="E17" s="35"/>
      <c r="F17" s="36"/>
      <c r="G17" s="31"/>
      <c r="H17" s="31"/>
    </row>
    <row r="18" spans="1:69" ht="226.5" customHeight="1" x14ac:dyDescent="0.25">
      <c r="A18" s="23" t="s">
        <v>33</v>
      </c>
      <c r="B18" s="6">
        <f>0.25*B16</f>
        <v>7.0479492187500004</v>
      </c>
      <c r="C18" s="44"/>
      <c r="D18" s="34"/>
      <c r="E18" s="35"/>
      <c r="F18" s="36"/>
      <c r="G18" s="31"/>
      <c r="H18" s="31"/>
    </row>
    <row r="19" spans="1:69" ht="225" customHeight="1" x14ac:dyDescent="0.25">
      <c r="A19" s="23" t="s">
        <v>39</v>
      </c>
      <c r="B19" s="5">
        <f>((B15*10^6)/(1.7*B11*B6))*10</f>
        <v>5.6524449484483945</v>
      </c>
      <c r="C19" s="27"/>
      <c r="D19" s="37"/>
      <c r="E19" s="38"/>
      <c r="F19" s="36"/>
      <c r="G19" s="31"/>
      <c r="H19" s="31"/>
    </row>
    <row r="20" spans="1:69" ht="200.25" customHeight="1" thickBot="1" x14ac:dyDescent="0.3">
      <c r="A20" s="23" t="s">
        <v>37</v>
      </c>
      <c r="B20" s="6">
        <f>((B19/10)*B13*(B6/B7))/100</f>
        <v>6.1232936126541464</v>
      </c>
      <c r="C20" s="27"/>
      <c r="D20" s="31"/>
      <c r="E20" s="31"/>
      <c r="F20" s="31"/>
      <c r="G20" s="31"/>
      <c r="H20" s="31"/>
    </row>
    <row r="21" spans="1:69" ht="269.25" customHeight="1" thickTop="1" thickBot="1" x14ac:dyDescent="0.3">
      <c r="A21" s="23" t="s">
        <v>38</v>
      </c>
      <c r="B21" s="6">
        <f>((B2*B14)*SQRT((0.391*B5)-((0.0261*B5)*(B9/B11)^4*(B13/B10)^2)))/10000</f>
        <v>49.412893406925022</v>
      </c>
      <c r="C21" s="26"/>
      <c r="E21" s="39"/>
      <c r="F21" s="46"/>
      <c r="G21" s="46"/>
      <c r="H21" s="46"/>
      <c r="I21" s="46"/>
      <c r="J21" s="46"/>
      <c r="K21" s="46"/>
    </row>
    <row r="22" spans="1:69" s="25" customFormat="1" ht="166.5" customHeight="1" thickTop="1" x14ac:dyDescent="0.25">
      <c r="A22" s="23"/>
      <c r="B22" s="6">
        <f>IF(B20&lt;=C28,C28,B20)</f>
        <v>8.0517063873458543</v>
      </c>
      <c r="C22" s="40">
        <f>((0.42*(((B5^0.5)*B9)/B6))-(B19/10)*(B13)*(B6/B7))/100</f>
        <v>8.0517063873458543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69" s="25" customFormat="1" ht="26.25" customHeight="1" x14ac:dyDescent="0.25">
      <c r="A23" s="30"/>
      <c r="B23" s="30"/>
      <c r="C23" s="47">
        <f>((0.42*(((B5^0.5)*B9)/B6))-(0.175*B2/B6)*(B13)*(B6/B7))/100</f>
        <v>11.3313375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</row>
    <row r="24" spans="1:69" s="25" customFormat="1" ht="26.25" customHeight="1" x14ac:dyDescent="0.25">
      <c r="A24" s="30"/>
      <c r="B24" s="30"/>
      <c r="C24" s="4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1:69" s="25" customFormat="1" ht="26.25" customHeight="1" x14ac:dyDescent="0.25">
      <c r="A25" s="30"/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1:69" s="25" customFormat="1" ht="26.25" customHeight="1" x14ac:dyDescent="0.25">
      <c r="A26" s="30"/>
      <c r="B26" s="30"/>
      <c r="C26" s="4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1:69" s="25" customFormat="1" x14ac:dyDescent="0.25">
      <c r="A27" s="30"/>
      <c r="B27" s="30"/>
      <c r="C27" s="4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1:69" s="25" customFormat="1" x14ac:dyDescent="0.25">
      <c r="A28" s="30"/>
      <c r="B28" s="30"/>
      <c r="C28" s="47">
        <f>MIN(C22:C26)</f>
        <v>8.0517063873458543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69" s="25" customFormat="1" x14ac:dyDescent="0.25">
      <c r="A29" s="30"/>
      <c r="B29" s="30"/>
      <c r="C29" s="4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69" s="25" customFormat="1" x14ac:dyDescent="0.25">
      <c r="A30" s="30"/>
      <c r="B30" s="30"/>
      <c r="C30" s="4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</row>
    <row r="31" spans="1:69" s="25" customFormat="1" x14ac:dyDescent="0.25">
      <c r="A31" s="30"/>
      <c r="B31" s="30"/>
      <c r="C31" s="4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1:69" s="25" customFormat="1" x14ac:dyDescent="0.25">
      <c r="A32" s="30"/>
      <c r="B32" s="30"/>
      <c r="C32" s="4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</row>
    <row r="33" spans="1:69" s="25" customFormat="1" x14ac:dyDescent="0.25">
      <c r="A33" s="30"/>
      <c r="B33" s="30"/>
      <c r="C33" s="4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</row>
    <row r="34" spans="1:69" s="25" customFormat="1" x14ac:dyDescent="0.25">
      <c r="A34" s="30"/>
      <c r="B34" s="30"/>
      <c r="C34" s="4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1:69" s="25" customFormat="1" x14ac:dyDescent="0.25">
      <c r="A35" s="30"/>
      <c r="B35" s="30"/>
      <c r="C35" s="4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69" s="25" customFormat="1" x14ac:dyDescent="0.25">
      <c r="A36" s="30"/>
      <c r="B36" s="30"/>
      <c r="C36" s="4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1:69" s="25" customFormat="1" x14ac:dyDescent="0.25">
      <c r="A37" s="30"/>
      <c r="B37" s="30"/>
      <c r="C37" s="4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1:69" s="25" customFormat="1" x14ac:dyDescent="0.25">
      <c r="A38" s="30"/>
      <c r="B38" s="30"/>
      <c r="C38" s="4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</row>
    <row r="39" spans="1:69" s="25" customFormat="1" x14ac:dyDescent="0.25">
      <c r="A39" s="30"/>
      <c r="B39" s="30"/>
      <c r="C39" s="4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69" s="25" customFormat="1" x14ac:dyDescent="0.25">
      <c r="A40" s="30"/>
      <c r="B40" s="30"/>
      <c r="C40" s="4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69" s="25" customFormat="1" x14ac:dyDescent="0.25">
      <c r="A41" s="30"/>
      <c r="B41" s="30"/>
      <c r="C41" s="4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</row>
    <row r="42" spans="1:69" s="25" customFormat="1" x14ac:dyDescent="0.25">
      <c r="A42" s="30"/>
      <c r="B42" s="30"/>
      <c r="C42" s="4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1:69" s="25" customFormat="1" x14ac:dyDescent="0.25">
      <c r="A43" s="30"/>
      <c r="B43" s="30"/>
      <c r="C43" s="4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1:69" s="25" customFormat="1" x14ac:dyDescent="0.25">
      <c r="A44" s="30"/>
      <c r="B44" s="30"/>
      <c r="C44" s="4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1:69" s="25" customForma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1:69" s="25" customForma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</row>
    <row r="47" spans="1:69" s="25" customForma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</row>
    <row r="48" spans="1:69" s="25" customForma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</row>
    <row r="49" spans="1:69" s="25" customForma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</row>
    <row r="50" spans="1:69" s="25" customForma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</row>
    <row r="51" spans="1:69" s="25" customFormat="1" ht="274.5" customHeight="1" x14ac:dyDescent="0.25">
      <c r="A51" s="30"/>
      <c r="B51" s="4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</row>
    <row r="52" spans="1:69" s="25" customForma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</row>
    <row r="53" spans="1:69" s="25" customForma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</row>
    <row r="54" spans="1:69" s="25" customForma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</row>
    <row r="55" spans="1:69" s="25" customForma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</row>
    <row r="56" spans="1:69" s="25" customForma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</row>
    <row r="57" spans="1:69" s="25" customForma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</row>
    <row r="58" spans="1:69" s="25" customForma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</row>
    <row r="59" spans="1:69" s="25" customForma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</row>
    <row r="60" spans="1:69" s="25" customForma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</row>
    <row r="61" spans="1:69" s="25" customForma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</row>
    <row r="62" spans="1:69" s="25" customForma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</row>
    <row r="63" spans="1:69" s="25" customForma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</row>
    <row r="64" spans="1:69" s="25" customForma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</row>
    <row r="65" spans="1:69" s="25" customForma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</row>
    <row r="66" spans="1:69" s="25" customForma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</row>
    <row r="67" spans="1:69" s="25" customForma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</row>
    <row r="68" spans="1:69" s="25" customForma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</row>
    <row r="69" spans="1:69" s="25" customForma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</row>
    <row r="70" spans="1:69" s="25" customForma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</row>
    <row r="71" spans="1:69" s="25" customForma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</row>
    <row r="72" spans="1:69" s="25" customForma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</row>
    <row r="73" spans="1:69" s="25" customForma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</row>
    <row r="74" spans="1:69" s="25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</row>
    <row r="75" spans="1:69" s="25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</row>
    <row r="76" spans="1:69" s="25" customForma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</row>
    <row r="77" spans="1:69" s="25" customForma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</row>
    <row r="78" spans="1:69" s="25" customForma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</row>
    <row r="79" spans="1:69" s="25" customForma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</row>
    <row r="80" spans="1:69" s="25" customForma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</row>
    <row r="81" spans="1:69" s="25" customForma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1:69" s="25" customForma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</row>
    <row r="83" spans="1:69" s="25" customForma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</row>
    <row r="84" spans="1:69" s="25" customForma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</row>
    <row r="85" spans="1:69" s="25" customForma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</row>
    <row r="86" spans="1:69" s="25" customForma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</row>
    <row r="87" spans="1:69" s="25" customForma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</row>
    <row r="88" spans="1:69" s="25" customForma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</row>
    <row r="89" spans="1:69" s="25" customForma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</row>
    <row r="90" spans="1:69" s="25" customForma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</row>
    <row r="91" spans="1:69" s="25" customForma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</row>
    <row r="92" spans="1:69" s="25" customForma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</row>
    <row r="93" spans="1:69" s="25" customForma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</row>
    <row r="94" spans="1:69" s="25" customForma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</row>
    <row r="95" spans="1:69" s="25" customForma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</row>
    <row r="96" spans="1:69" s="25" customForma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</row>
    <row r="97" spans="1:69" s="25" customForma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</row>
    <row r="98" spans="1:69" s="25" customForma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</row>
    <row r="99" spans="1:69" s="25" customForma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</row>
    <row r="100" spans="1:69" s="25" customForma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</row>
    <row r="101" spans="1:69" s="25" customForma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</row>
    <row r="102" spans="1:69" s="25" customForma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</row>
    <row r="103" spans="1:69" s="25" customForma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</row>
    <row r="104" spans="1:69" s="25" customForma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</row>
    <row r="105" spans="1:69" s="25" customForma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</row>
    <row r="106" spans="1:69" s="25" customForma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</row>
    <row r="107" spans="1:69" s="25" customForma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</row>
    <row r="108" spans="1:69" s="25" customForma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</row>
    <row r="109" spans="1:69" s="25" customForma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</row>
    <row r="110" spans="1:69" s="25" customForma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</row>
    <row r="111" spans="1:69" s="25" customForma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</row>
    <row r="112" spans="1:69" s="25" customForma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</row>
    <row r="113" spans="1:69" s="25" customForma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</row>
    <row r="114" spans="1:69" s="25" customForma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</row>
    <row r="115" spans="1:69" s="25" customForma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</row>
    <row r="116" spans="1:69" s="25" customForma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</row>
    <row r="117" spans="1:69" s="25" customForma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</row>
    <row r="118" spans="1:69" s="25" customForma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</row>
    <row r="119" spans="1:69" s="25" customForma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</row>
    <row r="120" spans="1:69" s="25" customForma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</row>
    <row r="121" spans="1:69" s="25" customForma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</row>
    <row r="122" spans="1:69" s="25" customForma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</row>
    <row r="123" spans="1:69" s="25" customForma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</row>
    <row r="124" spans="1:69" s="25" customForma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</row>
    <row r="125" spans="1:69" s="25" customForma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</row>
    <row r="126" spans="1:69" s="25" customForma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</row>
    <row r="127" spans="1:69" s="25" customForma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</row>
    <row r="128" spans="1:69" s="25" customForma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</row>
    <row r="129" spans="1:69" s="25" customForma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</row>
    <row r="130" spans="1:69" s="25" customForma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</row>
    <row r="131" spans="1:69" s="25" customForma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</row>
    <row r="132" spans="1:69" s="25" customForma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</row>
    <row r="133" spans="1:69" s="25" customForma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</row>
    <row r="134" spans="1:69" s="25" customForma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</row>
    <row r="135" spans="1:69" s="25" customForma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</row>
    <row r="136" spans="1:69" s="25" customForma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</row>
    <row r="137" spans="1:69" s="25" customForma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</row>
    <row r="138" spans="1:69" s="25" customForma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</row>
    <row r="139" spans="1:69" s="25" customForma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</row>
    <row r="140" spans="1:69" s="25" customForma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</row>
    <row r="141" spans="1:69" s="25" customForma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</row>
    <row r="142" spans="1:69" s="25" customForma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</row>
    <row r="143" spans="1:69" s="25" customForma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</row>
    <row r="144" spans="1:69" s="25" customForma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</row>
    <row r="145" spans="1:69" s="25" customForma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</row>
    <row r="146" spans="1:69" s="25" customForma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</row>
    <row r="147" spans="1:69" s="25" customForma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</row>
    <row r="148" spans="1:69" s="25" customForma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</row>
    <row r="149" spans="1:69" s="25" customForma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</row>
    <row r="150" spans="1:69" s="25" customForma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</row>
    <row r="151" spans="1:69" s="25" customForma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</row>
    <row r="152" spans="1:69" s="25" customForma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</row>
    <row r="153" spans="1:69" s="25" customForma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</row>
    <row r="154" spans="1:69" s="25" customForma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</row>
    <row r="155" spans="1:69" s="25" customForma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</row>
    <row r="156" spans="1:69" s="25" customForma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</row>
    <row r="157" spans="1:69" s="25" customForma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</row>
    <row r="158" spans="1:69" s="25" customForma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</row>
    <row r="159" spans="1:69" s="25" customForma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</row>
    <row r="160" spans="1:69" s="25" customForma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</row>
    <row r="161" spans="1:69" s="25" customForma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</row>
    <row r="162" spans="1:69" s="25" customForma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</row>
    <row r="163" spans="1:69" s="25" customForma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</row>
    <row r="164" spans="1:69" s="25" customForma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</row>
    <row r="165" spans="1:69" s="25" customForma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</row>
    <row r="166" spans="1:69" s="25" customForma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</row>
    <row r="167" spans="1:69" s="25" customForma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</row>
    <row r="168" spans="1:69" s="25" customForma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</row>
    <row r="169" spans="1:69" s="25" customForma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</row>
    <row r="170" spans="1:69" s="25" customForma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</row>
    <row r="171" spans="1:69" s="25" customForma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</row>
    <row r="172" spans="1:69" s="25" customForma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</row>
    <row r="173" spans="1:69" s="25" customForma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</row>
    <row r="174" spans="1:69" s="25" customForma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</row>
    <row r="175" spans="1:69" s="25" customForma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</row>
    <row r="176" spans="1:69" s="25" customForma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</row>
    <row r="177" spans="1:69" s="25" customForma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</row>
    <row r="178" spans="1:69" s="25" customForma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</row>
    <row r="179" spans="1:69" s="25" customForma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</row>
    <row r="180" spans="1:69" s="25" customForma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</row>
    <row r="181" spans="1:69" s="25" customForma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</row>
    <row r="182" spans="1:69" s="25" customForma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</row>
    <row r="183" spans="1:69" s="25" customForma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</row>
    <row r="184" spans="1:69" s="25" customForma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</row>
    <row r="185" spans="1:69" s="25" customForma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</row>
    <row r="186" spans="1:69" s="25" customForma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</row>
    <row r="187" spans="1:69" s="25" customForma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</row>
    <row r="188" spans="1:69" s="25" customForma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</row>
    <row r="189" spans="1:69" s="25" customForma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</row>
    <row r="190" spans="1:69" s="25" customForma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</row>
    <row r="191" spans="1:69" s="25" customForma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</row>
    <row r="192" spans="1:69" s="25" customForma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</row>
    <row r="193" spans="1:69" s="25" customForma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</row>
    <row r="194" spans="1:69" s="25" customForma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</row>
    <row r="195" spans="1:69" s="25" customForma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</row>
    <row r="196" spans="1:69" s="25" customForma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</row>
    <row r="197" spans="1:69" s="25" customForma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</row>
    <row r="198" spans="1:69" s="25" customForma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</row>
    <row r="199" spans="1:69" s="25" customForma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</row>
    <row r="200" spans="1:69" s="25" customForma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</row>
    <row r="201" spans="1:69" s="25" customForma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</row>
    <row r="202" spans="1:69" s="25" customForma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</row>
    <row r="203" spans="1:69" s="25" customForma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</row>
    <row r="204" spans="1:69" s="25" customForma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</row>
    <row r="205" spans="1:69" s="25" customForma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</row>
    <row r="206" spans="1:69" s="25" customForma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</row>
    <row r="207" spans="1:69" s="25" customForma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</row>
    <row r="208" spans="1:69" s="25" customForma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</row>
    <row r="209" spans="1:69" s="25" customForma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</row>
    <row r="210" spans="1:69" s="25" customForma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</row>
    <row r="211" spans="1:69" s="25" customForma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</row>
    <row r="212" spans="1:69" s="25" customForma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</row>
    <row r="213" spans="1:69" s="25" customForma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</row>
    <row r="214" spans="1:69" s="25" customForma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</row>
    <row r="215" spans="1:69" s="25" customForma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</row>
    <row r="216" spans="1:69" s="25" customForma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</row>
    <row r="217" spans="1:69" s="25" customForma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</row>
    <row r="218" spans="1:69" s="25" customForma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</row>
    <row r="219" spans="1:69" s="25" customForma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</row>
    <row r="220" spans="1:69" s="25" customForma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</row>
    <row r="221" spans="1:69" s="25" customForma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</row>
    <row r="222" spans="1:69" s="25" customForma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</row>
    <row r="223" spans="1:69" s="25" customForma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</row>
    <row r="224" spans="1:69" s="25" customForma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</row>
    <row r="225" spans="1:69" s="25" customForma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</row>
    <row r="226" spans="1:69" s="25" customForma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</row>
    <row r="227" spans="1:69" s="25" customForma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</row>
    <row r="228" spans="1:69" s="25" customForma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</row>
    <row r="229" spans="1:69" s="25" customForma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</row>
    <row r="230" spans="1:69" s="25" customForma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</row>
    <row r="231" spans="1:69" s="25" customForma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</row>
    <row r="232" spans="1:69" s="25" customForma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</row>
    <row r="233" spans="1:69" s="25" customForma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</row>
    <row r="234" spans="1:69" s="25" customForma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</row>
    <row r="235" spans="1:69" s="25" customForma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</row>
    <row r="236" spans="1:69" s="25" customForma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</row>
    <row r="237" spans="1:69" s="25" customForma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</row>
    <row r="238" spans="1:69" s="25" customForma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</row>
    <row r="239" spans="1:69" s="25" customForma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</row>
    <row r="240" spans="1:69" s="25" customForma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</row>
    <row r="241" spans="1:69" s="25" customForma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</row>
    <row r="242" spans="1:69" s="25" customForma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</row>
    <row r="243" spans="1:69" s="25" customForma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</row>
    <row r="244" spans="1:69" s="25" customForma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</row>
    <row r="245" spans="1:69" s="25" customForma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</row>
    <row r="246" spans="1:69" s="25" customForma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</row>
    <row r="247" spans="1:69" s="25" customForma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</row>
    <row r="248" spans="1:69" s="25" customForma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</row>
    <row r="249" spans="1:69" s="25" customForma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</row>
    <row r="250" spans="1:69" s="25" customForma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</row>
    <row r="251" spans="1:69" s="25" customForma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</row>
    <row r="252" spans="1:69" s="25" customForma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</row>
    <row r="253" spans="1:69" s="25" customForma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</row>
    <row r="254" spans="1:69" s="25" customForma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</row>
    <row r="255" spans="1:69" s="25" customForma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</row>
    <row r="256" spans="1:69" s="25" customForma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</row>
    <row r="257" spans="1:69" s="25" customForma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</row>
    <row r="258" spans="1:69" s="25" customForma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</row>
    <row r="259" spans="1:69" s="25" customForma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</row>
    <row r="260" spans="1:69" s="25" customForma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</row>
    <row r="261" spans="1:69" s="25" customForma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</row>
    <row r="262" spans="1:69" s="25" customForma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</row>
    <row r="263" spans="1:69" s="25" customForma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</row>
    <row r="264" spans="1:69" s="25" customForma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</row>
    <row r="265" spans="1:69" s="25" customForma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</row>
    <row r="266" spans="1:69" s="25" customForma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</row>
    <row r="267" spans="1:69" s="25" customForma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</row>
    <row r="268" spans="1:69" s="25" customForma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</row>
    <row r="269" spans="1:69" s="25" customForma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</row>
    <row r="270" spans="1:69" s="25" customForma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</row>
    <row r="271" spans="1:69" s="25" customForma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</row>
    <row r="272" spans="1:69" s="25" customForma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</row>
    <row r="273" spans="1:69" s="25" customForma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</row>
    <row r="274" spans="1:69" s="25" customForma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</row>
    <row r="275" spans="1:69" s="25" customForma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</row>
    <row r="276" spans="1:69" s="25" customForma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</row>
    <row r="277" spans="1:69" s="25" customForma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</row>
    <row r="278" spans="1:69" s="25" customForma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</row>
    <row r="279" spans="1:69" s="25" customForma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</row>
    <row r="280" spans="1:69" s="25" customForma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</row>
    <row r="281" spans="1:69" s="25" customForma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</row>
    <row r="282" spans="1:69" s="25" customForma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</row>
    <row r="283" spans="1:69" s="25" customForma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</row>
    <row r="284" spans="1:69" s="25" customForma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</row>
    <row r="285" spans="1:69" s="25" customForma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</row>
    <row r="286" spans="1:69" s="25" customForma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</row>
    <row r="287" spans="1:69" s="25" customForma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</row>
    <row r="288" spans="1:69" s="25" customForma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</row>
    <row r="289" spans="1:69" s="25" customForma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</row>
    <row r="290" spans="1:69" s="25" customForma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</row>
    <row r="291" spans="1:69" s="25" customForma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</row>
    <row r="292" spans="1:69" s="25" customForma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</row>
    <row r="293" spans="1:69" s="25" customForma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</row>
    <row r="294" spans="1:69" s="25" customForma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</row>
    <row r="295" spans="1:69" s="25" customForma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</row>
    <row r="296" spans="1:69" s="25" customForma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</row>
    <row r="297" spans="1:69" s="25" customForma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</row>
    <row r="298" spans="1:69" s="25" customForma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</row>
    <row r="299" spans="1:69" s="25" customForma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</row>
    <row r="300" spans="1:69" s="25" customForma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</row>
    <row r="301" spans="1:69" s="25" customForma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</row>
    <row r="302" spans="1:69" s="25" customForma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</row>
    <row r="303" spans="1:69" s="25" customForma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</row>
    <row r="304" spans="1:69" s="25" customForma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</row>
    <row r="305" spans="1:69" s="25" customForma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</row>
    <row r="306" spans="1:69" s="25" customForma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</row>
    <row r="307" spans="1:69" s="25" customForma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</row>
    <row r="308" spans="1:69" s="25" customForma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</row>
    <row r="309" spans="1:69" s="25" customForma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</row>
    <row r="310" spans="1:69" s="25" customForma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</row>
    <row r="311" spans="1:69" s="25" customForma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</row>
    <row r="312" spans="1:69" s="25" customForma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</row>
    <row r="313" spans="1:69" s="25" customForma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</row>
    <row r="314" spans="1:69" s="25" customForma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</row>
    <row r="315" spans="1:69" s="25" customForma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</row>
    <row r="316" spans="1:69" s="25" customForma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</row>
    <row r="317" spans="1:69" s="25" customForma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</row>
    <row r="318" spans="1:69" s="25" customForma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</row>
    <row r="319" spans="1:69" s="25" customForma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</row>
    <row r="320" spans="1:69" s="25" customForma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</row>
    <row r="321" spans="1:69" s="25" customForma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</row>
    <row r="322" spans="1:69" s="25" customForma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</row>
    <row r="323" spans="1:69" s="25" customForma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</row>
    <row r="324" spans="1:69" s="25" customForma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</row>
    <row r="325" spans="1:69" s="25" customForma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</row>
    <row r="326" spans="1:69" s="25" customForma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</row>
    <row r="327" spans="1:69" s="25" customForma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</row>
    <row r="328" spans="1:69" s="25" customForma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</row>
    <row r="329" spans="1:69" s="25" customForma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</row>
    <row r="330" spans="1:69" s="25" customForma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</row>
    <row r="331" spans="1:69" s="25" customForma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</row>
    <row r="332" spans="1:69" s="25" customForma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</row>
    <row r="333" spans="1:69" s="25" customForma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</row>
    <row r="334" spans="1:69" s="25" customForma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</row>
    <row r="335" spans="1:69" s="25" customForma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</row>
    <row r="336" spans="1:69" s="25" customForma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</row>
    <row r="337" spans="1:69" s="25" customForma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</row>
    <row r="338" spans="1:69" s="25" customForma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</row>
    <row r="339" spans="1:69" s="25" customForma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</row>
    <row r="340" spans="1:69" s="25" customForma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</row>
    <row r="341" spans="1:69" s="25" customForma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</row>
    <row r="342" spans="1:69" s="25" customForma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</row>
    <row r="343" spans="1:69" s="25" customForma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</row>
    <row r="344" spans="1:69" s="25" customForma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</row>
    <row r="345" spans="1:69" s="25" customForma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</row>
    <row r="346" spans="1:69" s="25" customForma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</row>
    <row r="347" spans="1:69" s="25" customForma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</row>
    <row r="348" spans="1:69" s="25" customForma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</row>
    <row r="349" spans="1:69" s="25" customForma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</row>
    <row r="350" spans="1:69" s="25" customForma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</row>
    <row r="351" spans="1:69" s="25" customForma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</row>
    <row r="352" spans="1:69" s="25" customForma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</row>
    <row r="353" spans="1:69" s="25" customForma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</row>
    <row r="354" spans="1:69" s="25" customForma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</row>
    <row r="355" spans="1:69" s="25" customForma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</row>
    <row r="356" spans="1:69" s="25" customForma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</row>
    <row r="357" spans="1:69" s="25" customForma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</row>
    <row r="358" spans="1:69" s="25" customForma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</row>
    <row r="359" spans="1:69" s="25" customForma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</row>
    <row r="360" spans="1:69" s="25" customForma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</row>
    <row r="361" spans="1:69" s="25" customForma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</row>
    <row r="362" spans="1:69" s="25" customForma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</row>
    <row r="363" spans="1:69" s="25" customForma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</row>
    <row r="364" spans="1:69" s="25" customForma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</row>
    <row r="365" spans="1:69" s="25" customForma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</row>
    <row r="366" spans="1:69" s="25" customForma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</row>
    <row r="367" spans="1:69" s="25" customForma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</row>
    <row r="368" spans="1:69" s="25" customForma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</row>
    <row r="369" spans="1:69" s="25" customForma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</row>
    <row r="370" spans="1:69" s="25" customForma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</row>
    <row r="371" spans="1:69" s="25" customForma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</row>
    <row r="372" spans="1:69" s="25" customForma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</row>
    <row r="373" spans="1:69" s="25" customForma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</row>
    <row r="374" spans="1:69" s="25" customForma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</row>
    <row r="375" spans="1:69" s="25" customForma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</row>
    <row r="376" spans="1:69" s="25" customForma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</row>
    <row r="377" spans="1:69" s="25" customForma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</row>
    <row r="378" spans="1:69" s="25" customForma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</row>
    <row r="379" spans="1:69" s="25" customForma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</row>
    <row r="380" spans="1:69" s="25" customForma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</row>
    <row r="381" spans="1:69" s="25" customForma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</row>
    <row r="382" spans="1:69" s="25" customForma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</row>
    <row r="383" spans="1:69" s="25" customForma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</row>
    <row r="384" spans="1:69" s="25" customForma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</row>
    <row r="385" spans="1:69" s="25" customForma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</row>
    <row r="386" spans="1:69" s="25" customForma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</row>
    <row r="387" spans="1:69" s="25" customForma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</row>
    <row r="388" spans="1:69" s="25" customForma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</row>
    <row r="389" spans="1:69" s="25" customForma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</row>
    <row r="390" spans="1:69" s="25" customForma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</row>
    <row r="391" spans="1:69" s="25" customForma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</row>
    <row r="392" spans="1:69" s="25" customForma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</row>
    <row r="393" spans="1:69" s="25" customForma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</row>
    <row r="394" spans="1:69" s="25" customForma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</row>
    <row r="395" spans="1:69" s="25" customForma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</row>
    <row r="396" spans="1:69" s="25" customForma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</row>
    <row r="397" spans="1:69" s="25" customForma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</row>
    <row r="398" spans="1:69" s="25" customForma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</row>
    <row r="399" spans="1:69" s="25" customForma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</row>
    <row r="400" spans="1:69" s="25" customForma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</row>
    <row r="401" spans="1:69" s="25" customForma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</row>
    <row r="402" spans="1:69" s="25" customForma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</row>
    <row r="403" spans="1:69" s="25" customForma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</row>
    <row r="404" spans="1:69" s="25" customForma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</row>
    <row r="405" spans="1:69" s="25" customForma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</row>
    <row r="406" spans="1:69" s="25" customForma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</row>
    <row r="407" spans="1:69" s="25" customForma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</row>
    <row r="408" spans="1:69" s="25" customForma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</row>
    <row r="409" spans="1:69" s="25" customForma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</row>
    <row r="410" spans="1:69" s="25" customForma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</row>
    <row r="411" spans="1:69" s="25" customForma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</row>
    <row r="412" spans="1:69" s="25" customForma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</row>
    <row r="413" spans="1:69" s="25" customForma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</row>
    <row r="414" spans="1:69" s="25" customForma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</row>
    <row r="415" spans="1:69" s="25" customForma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</row>
    <row r="416" spans="1:69" s="25" customForma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</row>
    <row r="417" spans="1:69" s="25" customForma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</row>
    <row r="418" spans="1:69" s="25" customForma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</row>
    <row r="419" spans="1:69" s="25" customForma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</row>
    <row r="420" spans="1:69" s="25" customForma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</row>
    <row r="421" spans="1:69" s="25" customForma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</row>
    <row r="422" spans="1:69" s="25" customForma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</row>
    <row r="423" spans="1:69" s="25" customForma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</row>
    <row r="424" spans="1:69" s="25" customForma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</row>
    <row r="425" spans="1:69" s="25" customForma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</row>
    <row r="426" spans="1:69" s="25" customForma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</row>
    <row r="427" spans="1:69" s="25" customForma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</row>
    <row r="428" spans="1:69" s="25" customForma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</row>
    <row r="429" spans="1:69" s="25" customForma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</row>
    <row r="430" spans="1:69" s="25" customForma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</row>
    <row r="431" spans="1:69" s="25" customForma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</row>
    <row r="432" spans="1:69" s="25" customForma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</row>
    <row r="433" spans="1:69" s="25" customForma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</row>
    <row r="434" spans="1:69" s="25" customForma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</row>
    <row r="435" spans="1:69" s="25" customForma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</row>
    <row r="436" spans="1:69" s="25" customForma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</row>
    <row r="437" spans="1:69" s="25" customForma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</row>
    <row r="438" spans="1:69" s="25" customForma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</row>
    <row r="439" spans="1:69" s="25" customForma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</row>
    <row r="440" spans="1:69" s="25" customForma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</row>
    <row r="441" spans="1:69" s="25" customForma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</row>
    <row r="442" spans="1:69" s="25" customForma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</row>
    <row r="443" spans="1:69" s="25" customForma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</row>
    <row r="444" spans="1:69" s="25" customForma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</row>
    <row r="445" spans="1:69" s="25" customForma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</row>
    <row r="446" spans="1:69" s="25" customForma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</row>
    <row r="447" spans="1:69" s="25" customForma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</row>
    <row r="448" spans="1:69" s="25" customForma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</row>
    <row r="449" spans="1:69" s="25" customForma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</row>
    <row r="450" spans="1:69" s="25" customForma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</row>
    <row r="451" spans="1:69" s="25" customForma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</row>
    <row r="452" spans="1:69" s="25" customForma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</row>
    <row r="453" spans="1:69" s="25" customForma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</row>
    <row r="454" spans="1:69" s="25" customForma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</row>
    <row r="455" spans="1:69" s="25" customForma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</row>
    <row r="456" spans="1:69" s="25" customForma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</row>
    <row r="457" spans="1:69" s="25" customForma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</row>
    <row r="458" spans="1:69" s="25" customForma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</row>
    <row r="459" spans="1:69" s="25" customForma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</row>
    <row r="460" spans="1:69" s="25" customForma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</row>
    <row r="461" spans="1:69" s="25" customForma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</row>
    <row r="462" spans="1:69" s="25" customForma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</row>
    <row r="463" spans="1:69" s="25" customForma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</row>
    <row r="464" spans="1:69" s="25" customForma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</row>
    <row r="465" spans="1:69" s="25" customForma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</row>
    <row r="466" spans="1:69" s="25" customForma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</row>
    <row r="467" spans="1:69" s="25" customForma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</row>
    <row r="468" spans="1:69" s="25" customForma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</row>
    <row r="469" spans="1:69" s="25" customForma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</row>
    <row r="470" spans="1:69" s="25" customForma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</row>
    <row r="471" spans="1:69" s="25" customForma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</row>
    <row r="472" spans="1:69" s="25" customForma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</row>
    <row r="473" spans="1:69" s="25" customForma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</row>
    <row r="474" spans="1:69" s="25" customForma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</row>
    <row r="475" spans="1:69" s="25" customForma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</row>
    <row r="476" spans="1:69" s="25" customForma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</row>
    <row r="477" spans="1:69" s="25" customForma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</row>
    <row r="478" spans="1:69" s="25" customForma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</row>
    <row r="479" spans="1:69" s="25" customForma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</row>
    <row r="480" spans="1:69" s="25" customForma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</row>
    <row r="481" spans="1:69" s="25" customForma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</row>
    <row r="482" spans="1:69" s="25" customForma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</row>
    <row r="483" spans="1:69" s="25" customForma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</row>
    <row r="484" spans="1:69" s="25" customForma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</row>
    <row r="485" spans="1:69" s="25" customForma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</row>
    <row r="486" spans="1:69" s="25" customForma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</row>
    <row r="487" spans="1:69" s="25" customForma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</row>
    <row r="488" spans="1:69" s="25" customForma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</row>
    <row r="489" spans="1:69" s="25" customForma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</row>
    <row r="490" spans="1:69" s="25" customForma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</row>
    <row r="491" spans="1:69" s="25" customForma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</row>
    <row r="492" spans="1:69" s="25" customForma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</row>
    <row r="493" spans="1:69" s="25" customForma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</row>
    <row r="494" spans="1:69" s="25" customForma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</row>
    <row r="495" spans="1:69" s="25" customForma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</row>
    <row r="496" spans="1:69" s="25" customForma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</row>
    <row r="497" spans="1:69" s="25" customForma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</row>
    <row r="498" spans="1:69" s="25" customForma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</row>
    <row r="499" spans="1:69" s="25" customForma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</row>
    <row r="500" spans="1:69" s="25" customForma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</row>
    <row r="501" spans="1:69" s="25" customForma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</row>
    <row r="502" spans="1:69" s="25" customForma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</row>
    <row r="503" spans="1:69" s="25" customForma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</row>
    <row r="504" spans="1:69" s="25" customForma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</row>
    <row r="505" spans="1:69" s="25" customForma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</row>
    <row r="506" spans="1:69" s="25" customForma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</row>
    <row r="507" spans="1:69" s="25" customForma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</row>
    <row r="508" spans="1:69" s="25" customForma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</row>
    <row r="509" spans="1:69" s="25" customForma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</row>
    <row r="510" spans="1:69" s="25" customForma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</row>
    <row r="511" spans="1:69" s="25" customForma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</row>
    <row r="512" spans="1:69" s="25" customForma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</row>
    <row r="513" spans="1:69" s="25" customForma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</row>
    <row r="514" spans="1:69" s="25" customForma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</row>
    <row r="515" spans="1:69" s="25" customForma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</row>
    <row r="516" spans="1:69" s="25" customForma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</row>
    <row r="517" spans="1:69" s="25" customForma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</row>
    <row r="518" spans="1:69" s="25" customForma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</row>
    <row r="519" spans="1:69" s="25" customForma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</row>
    <row r="520" spans="1:69" s="25" customForma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</row>
    <row r="521" spans="1:69" s="25" customForma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</row>
    <row r="522" spans="1:69" s="25" customForma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</row>
    <row r="523" spans="1:69" s="25" customForma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</row>
    <row r="524" spans="1:69" s="25" customForma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</row>
    <row r="525" spans="1:69" s="25" customForma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</row>
    <row r="526" spans="1:69" s="25" customForma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</row>
    <row r="527" spans="1:69" s="25" customForma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</row>
    <row r="528" spans="1:69" s="25" customFormat="1" x14ac:dyDescent="0.25"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</row>
    <row r="529" spans="4:69" s="25" customFormat="1" x14ac:dyDescent="0.25"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</row>
    <row r="530" spans="4:69" s="25" customFormat="1" x14ac:dyDescent="0.25"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</row>
    <row r="531" spans="4:69" s="25" customFormat="1" x14ac:dyDescent="0.25"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</row>
    <row r="532" spans="4:69" s="25" customFormat="1" x14ac:dyDescent="0.25"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</row>
    <row r="533" spans="4:69" s="25" customFormat="1" x14ac:dyDescent="0.25"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</row>
    <row r="534" spans="4:69" s="25" customFormat="1" x14ac:dyDescent="0.25"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</row>
    <row r="535" spans="4:69" s="25" customFormat="1" x14ac:dyDescent="0.25"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</row>
    <row r="536" spans="4:69" s="25" customFormat="1" x14ac:dyDescent="0.25"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</row>
    <row r="537" spans="4:69" s="25" customFormat="1" x14ac:dyDescent="0.25"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</row>
    <row r="538" spans="4:69" s="25" customFormat="1" x14ac:dyDescent="0.25"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</row>
    <row r="539" spans="4:69" s="25" customFormat="1" x14ac:dyDescent="0.25"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</row>
    <row r="540" spans="4:69" s="25" customFormat="1" x14ac:dyDescent="0.25"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</row>
    <row r="541" spans="4:69" s="25" customFormat="1" x14ac:dyDescent="0.25"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</row>
    <row r="542" spans="4:69" s="25" customFormat="1" x14ac:dyDescent="0.25"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</row>
    <row r="543" spans="4:69" s="25" customFormat="1" x14ac:dyDescent="0.25"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</row>
    <row r="544" spans="4:69" s="25" customFormat="1" x14ac:dyDescent="0.25"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</row>
    <row r="545" spans="4:69" s="25" customFormat="1" x14ac:dyDescent="0.25"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</row>
    <row r="546" spans="4:69" s="25" customFormat="1" x14ac:dyDescent="0.25"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</row>
    <row r="547" spans="4:69" s="25" customFormat="1" x14ac:dyDescent="0.25"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</row>
    <row r="548" spans="4:69" s="25" customFormat="1" x14ac:dyDescent="0.25"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</row>
    <row r="549" spans="4:69" s="25" customFormat="1" x14ac:dyDescent="0.25"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</row>
    <row r="550" spans="4:69" s="25" customFormat="1" x14ac:dyDescent="0.25"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</row>
    <row r="551" spans="4:69" s="25" customFormat="1" x14ac:dyDescent="0.25"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</row>
    <row r="552" spans="4:69" s="25" customFormat="1" x14ac:dyDescent="0.25"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</row>
    <row r="553" spans="4:69" s="25" customFormat="1" x14ac:dyDescent="0.25"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</row>
    <row r="554" spans="4:69" s="25" customFormat="1" x14ac:dyDescent="0.25"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</row>
    <row r="555" spans="4:69" s="25" customFormat="1" x14ac:dyDescent="0.25"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</row>
    <row r="556" spans="4:69" s="25" customFormat="1" x14ac:dyDescent="0.25"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</row>
    <row r="557" spans="4:69" s="25" customFormat="1" x14ac:dyDescent="0.25"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</row>
    <row r="558" spans="4:69" s="25" customFormat="1" x14ac:dyDescent="0.25"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</row>
    <row r="559" spans="4:69" s="25" customFormat="1" x14ac:dyDescent="0.25"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</row>
    <row r="560" spans="4:69" s="25" customFormat="1" x14ac:dyDescent="0.25"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</row>
    <row r="561" spans="4:69" s="25" customFormat="1" x14ac:dyDescent="0.25"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</row>
    <row r="562" spans="4:69" s="25" customFormat="1" x14ac:dyDescent="0.25"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</row>
    <row r="563" spans="4:69" s="25" customFormat="1" x14ac:dyDescent="0.25"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</row>
    <row r="564" spans="4:69" s="25" customFormat="1" x14ac:dyDescent="0.25"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</row>
    <row r="565" spans="4:69" s="25" customFormat="1" x14ac:dyDescent="0.25"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</row>
    <row r="566" spans="4:69" s="25" customFormat="1" x14ac:dyDescent="0.25"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</row>
    <row r="567" spans="4:69" s="25" customFormat="1" x14ac:dyDescent="0.25"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</row>
    <row r="568" spans="4:69" s="25" customFormat="1" x14ac:dyDescent="0.25"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</row>
    <row r="569" spans="4:69" s="25" customFormat="1" x14ac:dyDescent="0.25"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</row>
    <row r="570" spans="4:69" s="25" customFormat="1" x14ac:dyDescent="0.25"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</row>
    <row r="571" spans="4:69" s="25" customFormat="1" x14ac:dyDescent="0.25"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</row>
    <row r="572" spans="4:69" s="25" customFormat="1" x14ac:dyDescent="0.25"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</row>
    <row r="573" spans="4:69" s="25" customFormat="1" x14ac:dyDescent="0.25"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</row>
    <row r="574" spans="4:69" s="25" customFormat="1" x14ac:dyDescent="0.25"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</row>
    <row r="575" spans="4:69" s="25" customFormat="1" x14ac:dyDescent="0.25"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</row>
    <row r="576" spans="4:69" s="25" customFormat="1" x14ac:dyDescent="0.25"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</row>
    <row r="577" spans="4:69" s="25" customFormat="1" x14ac:dyDescent="0.25"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</row>
    <row r="578" spans="4:69" s="25" customFormat="1" x14ac:dyDescent="0.25"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</row>
    <row r="579" spans="4:69" s="25" customFormat="1" x14ac:dyDescent="0.25"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</row>
    <row r="580" spans="4:69" s="25" customFormat="1" x14ac:dyDescent="0.25"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</row>
    <row r="581" spans="4:69" s="25" customFormat="1" x14ac:dyDescent="0.25"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</row>
    <row r="582" spans="4:69" s="25" customFormat="1" x14ac:dyDescent="0.25"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</row>
    <row r="583" spans="4:69" s="25" customFormat="1" x14ac:dyDescent="0.25"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</row>
    <row r="584" spans="4:69" s="25" customFormat="1" x14ac:dyDescent="0.25"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</row>
    <row r="585" spans="4:69" s="25" customFormat="1" x14ac:dyDescent="0.25"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</row>
    <row r="586" spans="4:69" s="25" customFormat="1" x14ac:dyDescent="0.25"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</row>
    <row r="587" spans="4:69" s="25" customFormat="1" x14ac:dyDescent="0.25"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</row>
    <row r="588" spans="4:69" s="25" customFormat="1" x14ac:dyDescent="0.25"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</row>
    <row r="589" spans="4:69" s="25" customFormat="1" x14ac:dyDescent="0.25"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</row>
    <row r="590" spans="4:69" s="25" customFormat="1" x14ac:dyDescent="0.25"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</row>
    <row r="591" spans="4:69" s="25" customFormat="1" x14ac:dyDescent="0.25"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</row>
    <row r="592" spans="4:69" s="25" customFormat="1" x14ac:dyDescent="0.25"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</row>
    <row r="593" spans="4:69" s="25" customFormat="1" x14ac:dyDescent="0.25"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</row>
    <row r="594" spans="4:69" s="25" customFormat="1" x14ac:dyDescent="0.25"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</row>
    <row r="595" spans="4:69" s="25" customFormat="1" x14ac:dyDescent="0.25"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</row>
    <row r="596" spans="4:69" s="25" customFormat="1" x14ac:dyDescent="0.25"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</row>
    <row r="597" spans="4:69" s="25" customFormat="1" x14ac:dyDescent="0.25"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</row>
    <row r="598" spans="4:69" s="25" customFormat="1" x14ac:dyDescent="0.25"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</row>
    <row r="599" spans="4:69" s="25" customFormat="1" x14ac:dyDescent="0.25"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</row>
    <row r="600" spans="4:69" s="25" customFormat="1" x14ac:dyDescent="0.25"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</row>
    <row r="601" spans="4:69" s="25" customFormat="1" x14ac:dyDescent="0.25"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</row>
    <row r="602" spans="4:69" s="25" customFormat="1" x14ac:dyDescent="0.25"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</row>
    <row r="603" spans="4:69" s="25" customFormat="1" x14ac:dyDescent="0.25"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</row>
    <row r="604" spans="4:69" s="25" customFormat="1" x14ac:dyDescent="0.25"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</row>
    <row r="605" spans="4:69" s="25" customFormat="1" x14ac:dyDescent="0.25"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</row>
    <row r="606" spans="4:69" s="25" customFormat="1" x14ac:dyDescent="0.25"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</row>
    <row r="607" spans="4:69" s="25" customFormat="1" x14ac:dyDescent="0.25"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</row>
    <row r="608" spans="4:69" s="25" customFormat="1" x14ac:dyDescent="0.25"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</row>
    <row r="609" spans="4:69" s="25" customFormat="1" x14ac:dyDescent="0.25"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</row>
    <row r="610" spans="4:69" s="25" customFormat="1" x14ac:dyDescent="0.25"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</row>
    <row r="611" spans="4:69" s="25" customFormat="1" x14ac:dyDescent="0.25"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</row>
    <row r="612" spans="4:69" s="25" customFormat="1" x14ac:dyDescent="0.25"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</row>
    <row r="613" spans="4:69" s="25" customFormat="1" x14ac:dyDescent="0.25"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</row>
    <row r="614" spans="4:69" s="25" customFormat="1" x14ac:dyDescent="0.25"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</row>
    <row r="615" spans="4:69" s="25" customFormat="1" x14ac:dyDescent="0.25"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</row>
    <row r="616" spans="4:69" s="25" customFormat="1" x14ac:dyDescent="0.25"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</row>
    <row r="617" spans="4:69" s="25" customFormat="1" x14ac:dyDescent="0.25"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</row>
    <row r="618" spans="4:69" s="25" customFormat="1" x14ac:dyDescent="0.25"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</row>
    <row r="619" spans="4:69" s="25" customFormat="1" x14ac:dyDescent="0.25"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</row>
    <row r="620" spans="4:69" s="25" customFormat="1" x14ac:dyDescent="0.25"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</row>
    <row r="621" spans="4:69" s="25" customFormat="1" x14ac:dyDescent="0.25"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</row>
    <row r="622" spans="4:69" s="25" customFormat="1" x14ac:dyDescent="0.25"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</row>
    <row r="623" spans="4:69" s="25" customFormat="1" x14ac:dyDescent="0.25"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</row>
    <row r="624" spans="4:69" s="25" customFormat="1" x14ac:dyDescent="0.25"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</row>
    <row r="625" spans="4:69" s="25" customFormat="1" x14ac:dyDescent="0.25"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</row>
    <row r="626" spans="4:69" s="25" customFormat="1" x14ac:dyDescent="0.25"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</row>
    <row r="627" spans="4:69" s="25" customFormat="1" x14ac:dyDescent="0.25"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</row>
    <row r="628" spans="4:69" s="25" customFormat="1" x14ac:dyDescent="0.25"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</row>
    <row r="629" spans="4:69" s="25" customFormat="1" x14ac:dyDescent="0.25"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</row>
    <row r="630" spans="4:69" s="25" customFormat="1" x14ac:dyDescent="0.25"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</row>
    <row r="631" spans="4:69" s="25" customFormat="1" x14ac:dyDescent="0.25"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</row>
    <row r="632" spans="4:69" s="25" customFormat="1" x14ac:dyDescent="0.25"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</row>
    <row r="633" spans="4:69" s="25" customFormat="1" x14ac:dyDescent="0.25"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</row>
    <row r="634" spans="4:69" s="25" customFormat="1" x14ac:dyDescent="0.25"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</row>
    <row r="635" spans="4:69" s="25" customFormat="1" x14ac:dyDescent="0.25"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</row>
    <row r="636" spans="4:69" s="25" customFormat="1" x14ac:dyDescent="0.25"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</row>
    <row r="637" spans="4:69" s="25" customFormat="1" x14ac:dyDescent="0.25"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</row>
    <row r="638" spans="4:69" s="25" customFormat="1" x14ac:dyDescent="0.25"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</row>
    <row r="639" spans="4:69" s="25" customFormat="1" x14ac:dyDescent="0.25"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</row>
    <row r="640" spans="4:69" s="25" customFormat="1" x14ac:dyDescent="0.25"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</row>
    <row r="641" spans="4:69" s="25" customFormat="1" x14ac:dyDescent="0.25"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</row>
    <row r="642" spans="4:69" s="25" customFormat="1" x14ac:dyDescent="0.25"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</row>
    <row r="643" spans="4:69" s="25" customFormat="1" x14ac:dyDescent="0.25"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</row>
    <row r="644" spans="4:69" s="25" customFormat="1" x14ac:dyDescent="0.25"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</row>
    <row r="645" spans="4:69" s="25" customFormat="1" x14ac:dyDescent="0.25"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</row>
    <row r="646" spans="4:69" s="25" customFormat="1" x14ac:dyDescent="0.25"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</row>
    <row r="647" spans="4:69" s="25" customFormat="1" x14ac:dyDescent="0.25"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</row>
    <row r="648" spans="4:69" s="25" customFormat="1" x14ac:dyDescent="0.25"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</row>
    <row r="649" spans="4:69" s="25" customFormat="1" x14ac:dyDescent="0.25"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</row>
    <row r="650" spans="4:69" s="25" customFormat="1" x14ac:dyDescent="0.25"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</row>
    <row r="651" spans="4:69" s="25" customFormat="1" x14ac:dyDescent="0.25"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</row>
    <row r="652" spans="4:69" s="25" customFormat="1" x14ac:dyDescent="0.25"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</row>
    <row r="653" spans="4:69" s="25" customFormat="1" x14ac:dyDescent="0.25"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</row>
    <row r="654" spans="4:69" s="25" customFormat="1" x14ac:dyDescent="0.25"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</row>
    <row r="655" spans="4:69" s="25" customFormat="1" x14ac:dyDescent="0.25"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</row>
    <row r="656" spans="4:69" s="25" customFormat="1" x14ac:dyDescent="0.25"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</row>
    <row r="657" spans="4:69" s="25" customFormat="1" x14ac:dyDescent="0.25"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</row>
    <row r="658" spans="4:69" s="25" customFormat="1" x14ac:dyDescent="0.25"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</row>
    <row r="659" spans="4:69" s="25" customFormat="1" x14ac:dyDescent="0.25"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</row>
    <row r="660" spans="4:69" s="25" customFormat="1" x14ac:dyDescent="0.25"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</row>
    <row r="661" spans="4:69" s="25" customFormat="1" x14ac:dyDescent="0.25"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</row>
    <row r="662" spans="4:69" s="25" customFormat="1" x14ac:dyDescent="0.25"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</row>
    <row r="663" spans="4:69" s="25" customFormat="1" x14ac:dyDescent="0.25"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</row>
    <row r="664" spans="4:69" s="25" customFormat="1" x14ac:dyDescent="0.25"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</row>
    <row r="665" spans="4:69" s="25" customFormat="1" x14ac:dyDescent="0.25"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</row>
    <row r="666" spans="4:69" s="25" customFormat="1" x14ac:dyDescent="0.25"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</row>
    <row r="667" spans="4:69" s="25" customFormat="1" x14ac:dyDescent="0.25"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</row>
    <row r="668" spans="4:69" s="25" customFormat="1" x14ac:dyDescent="0.25"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</row>
    <row r="669" spans="4:69" s="25" customFormat="1" x14ac:dyDescent="0.25"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</row>
    <row r="670" spans="4:69" s="25" customFormat="1" x14ac:dyDescent="0.25"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</row>
    <row r="671" spans="4:69" s="25" customFormat="1" x14ac:dyDescent="0.25"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</row>
    <row r="672" spans="4:69" s="25" customFormat="1" x14ac:dyDescent="0.25"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</row>
    <row r="673" spans="4:69" s="25" customFormat="1" x14ac:dyDescent="0.25"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</row>
    <row r="674" spans="4:69" s="25" customFormat="1" x14ac:dyDescent="0.25"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</row>
    <row r="675" spans="4:69" s="25" customFormat="1" x14ac:dyDescent="0.25"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</row>
    <row r="676" spans="4:69" s="25" customFormat="1" x14ac:dyDescent="0.25"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</row>
    <row r="677" spans="4:69" s="25" customFormat="1" x14ac:dyDescent="0.25"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</row>
    <row r="678" spans="4:69" s="25" customFormat="1" x14ac:dyDescent="0.25"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</row>
    <row r="679" spans="4:69" s="25" customFormat="1" x14ac:dyDescent="0.25"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</row>
    <row r="680" spans="4:69" s="25" customFormat="1" x14ac:dyDescent="0.25"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</row>
    <row r="681" spans="4:69" s="25" customFormat="1" x14ac:dyDescent="0.25"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</row>
    <row r="682" spans="4:69" s="25" customFormat="1" x14ac:dyDescent="0.25"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</row>
    <row r="683" spans="4:69" s="25" customFormat="1" x14ac:dyDescent="0.25"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</row>
    <row r="684" spans="4:69" s="25" customFormat="1" x14ac:dyDescent="0.25"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</row>
    <row r="685" spans="4:69" s="25" customFormat="1" x14ac:dyDescent="0.25"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</row>
    <row r="686" spans="4:69" s="25" customFormat="1" x14ac:dyDescent="0.25"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</row>
    <row r="687" spans="4:69" s="25" customFormat="1" x14ac:dyDescent="0.25"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</row>
    <row r="688" spans="4:69" s="25" customFormat="1" x14ac:dyDescent="0.25"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</row>
    <row r="689" spans="4:69" s="25" customFormat="1" x14ac:dyDescent="0.25"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</row>
    <row r="690" spans="4:69" s="25" customFormat="1" x14ac:dyDescent="0.25"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</row>
    <row r="691" spans="4:69" s="25" customFormat="1" x14ac:dyDescent="0.25"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</row>
    <row r="692" spans="4:69" s="25" customFormat="1" x14ac:dyDescent="0.25"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</row>
    <row r="693" spans="4:69" s="25" customFormat="1" x14ac:dyDescent="0.25"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</row>
    <row r="694" spans="4:69" s="25" customFormat="1" x14ac:dyDescent="0.25"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</row>
    <row r="695" spans="4:69" s="25" customFormat="1" x14ac:dyDescent="0.25"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</row>
    <row r="696" spans="4:69" s="25" customFormat="1" x14ac:dyDescent="0.25"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</row>
    <row r="697" spans="4:69" s="25" customFormat="1" x14ac:dyDescent="0.25"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</row>
    <row r="698" spans="4:69" s="25" customFormat="1" x14ac:dyDescent="0.25"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</row>
    <row r="699" spans="4:69" s="25" customFormat="1" x14ac:dyDescent="0.25"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</row>
    <row r="700" spans="4:69" s="25" customFormat="1" x14ac:dyDescent="0.25"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</row>
    <row r="701" spans="4:69" s="25" customFormat="1" x14ac:dyDescent="0.25"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</row>
    <row r="702" spans="4:69" s="25" customFormat="1" x14ac:dyDescent="0.25"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</row>
    <row r="703" spans="4:69" s="25" customFormat="1" x14ac:dyDescent="0.25"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</row>
    <row r="704" spans="4:69" s="25" customFormat="1" x14ac:dyDescent="0.25"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</row>
    <row r="705" spans="4:69" s="25" customFormat="1" x14ac:dyDescent="0.25"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</row>
    <row r="706" spans="4:69" s="25" customFormat="1" x14ac:dyDescent="0.25"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</row>
    <row r="707" spans="4:69" s="25" customFormat="1" x14ac:dyDescent="0.25"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</row>
    <row r="708" spans="4:69" s="25" customFormat="1" x14ac:dyDescent="0.25"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</row>
    <row r="709" spans="4:69" s="25" customFormat="1" x14ac:dyDescent="0.25"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</row>
    <row r="710" spans="4:69" s="25" customFormat="1" x14ac:dyDescent="0.25"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</row>
    <row r="711" spans="4:69" s="25" customFormat="1" x14ac:dyDescent="0.25"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</row>
    <row r="712" spans="4:69" s="25" customFormat="1" x14ac:dyDescent="0.25"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</row>
    <row r="713" spans="4:69" s="25" customFormat="1" x14ac:dyDescent="0.25"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</row>
    <row r="714" spans="4:69" s="25" customFormat="1" x14ac:dyDescent="0.25"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</row>
    <row r="715" spans="4:69" s="25" customFormat="1" x14ac:dyDescent="0.25"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</row>
    <row r="716" spans="4:69" s="25" customFormat="1" x14ac:dyDescent="0.25"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</row>
    <row r="717" spans="4:69" s="25" customFormat="1" x14ac:dyDescent="0.25"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</row>
    <row r="718" spans="4:69" s="25" customFormat="1" x14ac:dyDescent="0.25"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</row>
    <row r="719" spans="4:69" s="25" customFormat="1" x14ac:dyDescent="0.25"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</row>
    <row r="720" spans="4:69" s="25" customFormat="1" x14ac:dyDescent="0.25"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</row>
    <row r="721" spans="4:69" s="25" customFormat="1" x14ac:dyDescent="0.25"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</row>
    <row r="722" spans="4:69" s="25" customFormat="1" x14ac:dyDescent="0.25"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</row>
    <row r="723" spans="4:69" s="25" customFormat="1" x14ac:dyDescent="0.25"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</row>
    <row r="724" spans="4:69" s="25" customFormat="1" x14ac:dyDescent="0.25"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</row>
    <row r="725" spans="4:69" s="25" customFormat="1" x14ac:dyDescent="0.25"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</row>
    <row r="726" spans="4:69" s="25" customFormat="1" x14ac:dyDescent="0.25"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</row>
    <row r="727" spans="4:69" s="25" customFormat="1" x14ac:dyDescent="0.25"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</row>
    <row r="728" spans="4:69" s="25" customFormat="1" x14ac:dyDescent="0.25"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</row>
    <row r="729" spans="4:69" s="25" customFormat="1" x14ac:dyDescent="0.25"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</row>
    <row r="730" spans="4:69" s="25" customFormat="1" x14ac:dyDescent="0.25"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</row>
    <row r="731" spans="4:69" s="25" customFormat="1" x14ac:dyDescent="0.25"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</row>
    <row r="732" spans="4:69" s="25" customFormat="1" x14ac:dyDescent="0.25"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</row>
    <row r="733" spans="4:69" s="25" customFormat="1" x14ac:dyDescent="0.25"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</row>
    <row r="734" spans="4:69" s="25" customFormat="1" x14ac:dyDescent="0.25"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</row>
    <row r="735" spans="4:69" s="25" customFormat="1" x14ac:dyDescent="0.25"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</row>
    <row r="736" spans="4:69" s="25" customFormat="1" x14ac:dyDescent="0.25"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</row>
    <row r="737" spans="4:69" s="25" customFormat="1" x14ac:dyDescent="0.25"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</row>
    <row r="738" spans="4:69" s="25" customFormat="1" x14ac:dyDescent="0.25"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</row>
    <row r="739" spans="4:69" s="25" customFormat="1" x14ac:dyDescent="0.25"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</row>
    <row r="740" spans="4:69" s="25" customFormat="1" x14ac:dyDescent="0.25"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</row>
    <row r="741" spans="4:69" s="25" customFormat="1" x14ac:dyDescent="0.25"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</row>
    <row r="742" spans="4:69" s="25" customFormat="1" x14ac:dyDescent="0.25"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</row>
    <row r="743" spans="4:69" s="25" customFormat="1" x14ac:dyDescent="0.25"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</row>
    <row r="744" spans="4:69" s="25" customFormat="1" x14ac:dyDescent="0.25"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</row>
    <row r="745" spans="4:69" s="25" customFormat="1" x14ac:dyDescent="0.25"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</row>
    <row r="746" spans="4:69" s="25" customFormat="1" x14ac:dyDescent="0.25"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</row>
    <row r="747" spans="4:69" s="25" customFormat="1" x14ac:dyDescent="0.25"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</row>
    <row r="748" spans="4:69" s="25" customFormat="1" x14ac:dyDescent="0.25"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</row>
    <row r="749" spans="4:69" s="25" customFormat="1" x14ac:dyDescent="0.25"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</row>
    <row r="750" spans="4:69" s="25" customFormat="1" x14ac:dyDescent="0.25"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</row>
    <row r="751" spans="4:69" s="25" customFormat="1" x14ac:dyDescent="0.25"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</row>
    <row r="752" spans="4:69" s="25" customFormat="1" x14ac:dyDescent="0.25"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</row>
    <row r="753" spans="4:69" s="25" customFormat="1" x14ac:dyDescent="0.25"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</row>
    <row r="754" spans="4:69" s="25" customFormat="1" x14ac:dyDescent="0.25"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</row>
    <row r="755" spans="4:69" s="25" customFormat="1" x14ac:dyDescent="0.25"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</row>
    <row r="756" spans="4:69" s="25" customFormat="1" x14ac:dyDescent="0.25"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</row>
    <row r="757" spans="4:69" s="25" customFormat="1" x14ac:dyDescent="0.25"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</row>
    <row r="758" spans="4:69" s="25" customFormat="1" x14ac:dyDescent="0.25"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</row>
    <row r="759" spans="4:69" s="25" customFormat="1" x14ac:dyDescent="0.25"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</row>
    <row r="760" spans="4:69" s="25" customFormat="1" x14ac:dyDescent="0.25"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</row>
    <row r="761" spans="4:69" s="25" customFormat="1" x14ac:dyDescent="0.25"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</row>
    <row r="762" spans="4:69" s="25" customFormat="1" x14ac:dyDescent="0.25"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</row>
    <row r="763" spans="4:69" s="25" customFormat="1" x14ac:dyDescent="0.25"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</row>
    <row r="764" spans="4:69" s="25" customFormat="1" x14ac:dyDescent="0.25"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</row>
    <row r="765" spans="4:69" s="25" customFormat="1" x14ac:dyDescent="0.25"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</row>
    <row r="766" spans="4:69" s="25" customFormat="1" x14ac:dyDescent="0.25"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</row>
    <row r="767" spans="4:69" s="25" customFormat="1" x14ac:dyDescent="0.25"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</row>
    <row r="768" spans="4:69" s="25" customFormat="1" x14ac:dyDescent="0.25"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</row>
    <row r="769" spans="4:69" s="25" customFormat="1" x14ac:dyDescent="0.25"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</row>
    <row r="770" spans="4:69" s="25" customFormat="1" x14ac:dyDescent="0.25"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</row>
    <row r="771" spans="4:69" s="25" customFormat="1" x14ac:dyDescent="0.25"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</row>
    <row r="772" spans="4:69" s="25" customFormat="1" x14ac:dyDescent="0.25"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</row>
    <row r="773" spans="4:69" s="25" customFormat="1" x14ac:dyDescent="0.25"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</row>
    <row r="774" spans="4:69" s="25" customFormat="1" x14ac:dyDescent="0.25"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</row>
    <row r="775" spans="4:69" s="25" customFormat="1" x14ac:dyDescent="0.25"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</row>
    <row r="776" spans="4:69" s="25" customFormat="1" x14ac:dyDescent="0.25"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</row>
    <row r="777" spans="4:69" s="25" customFormat="1" x14ac:dyDescent="0.25"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</row>
    <row r="778" spans="4:69" s="25" customFormat="1" x14ac:dyDescent="0.25"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</row>
    <row r="779" spans="4:69" s="25" customFormat="1" x14ac:dyDescent="0.25"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</row>
    <row r="780" spans="4:69" s="25" customFormat="1" x14ac:dyDescent="0.25"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</row>
    <row r="781" spans="4:69" s="25" customFormat="1" x14ac:dyDescent="0.25"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30"/>
      <c r="BQ781" s="30"/>
    </row>
    <row r="782" spans="4:69" s="25" customFormat="1" x14ac:dyDescent="0.25"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30"/>
      <c r="BQ782" s="30"/>
    </row>
    <row r="783" spans="4:69" s="25" customFormat="1" x14ac:dyDescent="0.25"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</row>
    <row r="784" spans="4:69" s="25" customFormat="1" x14ac:dyDescent="0.25"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30"/>
      <c r="BQ784" s="30"/>
    </row>
    <row r="785" spans="4:69" s="25" customFormat="1" x14ac:dyDescent="0.25"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30"/>
      <c r="BQ785" s="30"/>
    </row>
    <row r="786" spans="4:69" s="25" customFormat="1" x14ac:dyDescent="0.25"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</row>
    <row r="787" spans="4:69" s="25" customFormat="1" x14ac:dyDescent="0.25"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</row>
    <row r="788" spans="4:69" s="25" customFormat="1" x14ac:dyDescent="0.25"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30"/>
      <c r="BQ788" s="30"/>
    </row>
    <row r="789" spans="4:69" s="25" customFormat="1" x14ac:dyDescent="0.25"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30"/>
      <c r="BQ789" s="30"/>
    </row>
    <row r="790" spans="4:69" s="25" customFormat="1" x14ac:dyDescent="0.25"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</row>
    <row r="791" spans="4:69" s="25" customFormat="1" x14ac:dyDescent="0.25"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30"/>
      <c r="BQ791" s="30"/>
    </row>
    <row r="792" spans="4:69" s="25" customFormat="1" x14ac:dyDescent="0.25"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30"/>
      <c r="BQ792" s="30"/>
    </row>
    <row r="793" spans="4:69" s="25" customFormat="1" x14ac:dyDescent="0.25"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</row>
    <row r="794" spans="4:69" s="25" customFormat="1" x14ac:dyDescent="0.25"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</row>
    <row r="795" spans="4:69" s="25" customFormat="1" x14ac:dyDescent="0.25"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</row>
    <row r="796" spans="4:69" s="25" customFormat="1" x14ac:dyDescent="0.25"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</row>
    <row r="797" spans="4:69" s="25" customFormat="1" x14ac:dyDescent="0.25"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</row>
    <row r="798" spans="4:69" s="25" customFormat="1" x14ac:dyDescent="0.25"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</row>
    <row r="799" spans="4:69" s="25" customFormat="1" x14ac:dyDescent="0.25"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</row>
    <row r="800" spans="4:69" s="25" customFormat="1" x14ac:dyDescent="0.25"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</row>
    <row r="801" spans="4:69" s="25" customFormat="1" x14ac:dyDescent="0.25"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</row>
    <row r="802" spans="4:69" s="25" customFormat="1" x14ac:dyDescent="0.25"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</row>
    <row r="803" spans="4:69" s="25" customFormat="1" x14ac:dyDescent="0.25"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</row>
    <row r="804" spans="4:69" s="25" customFormat="1" x14ac:dyDescent="0.25"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</row>
    <row r="805" spans="4:69" s="25" customFormat="1" x14ac:dyDescent="0.25"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</row>
    <row r="806" spans="4:69" s="25" customFormat="1" x14ac:dyDescent="0.25"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</row>
    <row r="807" spans="4:69" s="25" customFormat="1" x14ac:dyDescent="0.25"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</row>
    <row r="808" spans="4:69" s="25" customFormat="1" x14ac:dyDescent="0.25"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</row>
    <row r="809" spans="4:69" s="25" customFormat="1" x14ac:dyDescent="0.25"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</row>
    <row r="810" spans="4:69" s="25" customFormat="1" x14ac:dyDescent="0.25"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</row>
    <row r="811" spans="4:69" s="25" customFormat="1" x14ac:dyDescent="0.25"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30"/>
      <c r="BQ811" s="30"/>
    </row>
    <row r="812" spans="4:69" s="25" customFormat="1" x14ac:dyDescent="0.25"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30"/>
      <c r="BQ812" s="30"/>
    </row>
  </sheetData>
  <sheetProtection algorithmName="SHA-512" hashValue="tDtxnVxf6kd2OfzVeelUwWSF049QNPjL4dgCMw52UtpqBUWxmyNhc2a6FTIDVrTZNnsYeIopWzXLhncy4Y3Gtg==" saltValue="QGbYrFSi5BPUlxtISpsQ8A==" spinCount="100000" sheet="1" objects="1" scenarios="1" selectLockedCells="1"/>
  <mergeCells count="5">
    <mergeCell ref="A1:B1"/>
    <mergeCell ref="F21:G21"/>
    <mergeCell ref="H21:K21"/>
    <mergeCell ref="C23:C26"/>
    <mergeCell ref="C28:C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50" zoomScaleNormal="50" workbookViewId="0">
      <selection activeCell="B4" sqref="B4"/>
    </sheetView>
  </sheetViews>
  <sheetFormatPr defaultRowHeight="26.25" x14ac:dyDescent="0.25"/>
  <cols>
    <col min="1" max="1" width="42.42578125" style="1" customWidth="1"/>
    <col min="2" max="2" width="148.7109375" style="1" customWidth="1"/>
    <col min="3" max="3" width="169.140625" style="1" customWidth="1"/>
    <col min="4" max="4" width="47.7109375" style="1" customWidth="1"/>
    <col min="5" max="5" width="43.140625" style="1" customWidth="1"/>
    <col min="6" max="6" width="23.7109375" style="1" customWidth="1"/>
    <col min="7" max="16384" width="9.140625" style="1"/>
  </cols>
  <sheetData>
    <row r="1" spans="1:7" ht="36" x14ac:dyDescent="0.25">
      <c r="A1" s="49" t="s">
        <v>11</v>
      </c>
      <c r="B1" s="49"/>
    </row>
    <row r="2" spans="1:7" ht="46.5" x14ac:dyDescent="0.25">
      <c r="A2" s="11" t="s">
        <v>1</v>
      </c>
      <c r="B2" s="11">
        <v>450</v>
      </c>
    </row>
    <row r="3" spans="1:7" ht="46.5" x14ac:dyDescent="0.25">
      <c r="A3" s="11" t="s">
        <v>2</v>
      </c>
      <c r="B3" s="11">
        <v>450</v>
      </c>
    </row>
    <row r="4" spans="1:7" ht="46.5" x14ac:dyDescent="0.25">
      <c r="A4" s="11" t="s">
        <v>3</v>
      </c>
      <c r="B4" s="11">
        <v>44.45</v>
      </c>
    </row>
    <row r="5" spans="1:7" ht="61.5" x14ac:dyDescent="0.25">
      <c r="A5" s="12" t="s">
        <v>18</v>
      </c>
      <c r="B5" s="13">
        <v>25</v>
      </c>
      <c r="C5" s="7" t="s">
        <v>8</v>
      </c>
    </row>
    <row r="6" spans="1:7" ht="61.5" x14ac:dyDescent="0.25">
      <c r="A6" s="12" t="s">
        <v>19</v>
      </c>
      <c r="B6" s="13">
        <v>300</v>
      </c>
      <c r="C6" s="7" t="s">
        <v>9</v>
      </c>
    </row>
    <row r="7" spans="1:7" ht="61.5" x14ac:dyDescent="0.25">
      <c r="A7" s="12" t="s">
        <v>20</v>
      </c>
      <c r="B7" s="13">
        <v>400</v>
      </c>
      <c r="C7" s="7" t="s">
        <v>10</v>
      </c>
    </row>
    <row r="8" spans="1:7" x14ac:dyDescent="0.25">
      <c r="A8" s="2" t="s">
        <v>4</v>
      </c>
      <c r="B8" s="2">
        <f>(B2*B3)^2</f>
        <v>41006250000</v>
      </c>
      <c r="C8" s="8"/>
    </row>
    <row r="9" spans="1:7" x14ac:dyDescent="0.25">
      <c r="A9" s="2" t="s">
        <v>16</v>
      </c>
      <c r="B9" s="2">
        <f>(B2*B3)</f>
        <v>202500</v>
      </c>
      <c r="C9" s="8"/>
    </row>
    <row r="10" spans="1:7" x14ac:dyDescent="0.25">
      <c r="A10" s="2" t="s">
        <v>5</v>
      </c>
      <c r="B10" s="2">
        <f>2*(B2+B3)</f>
        <v>1800</v>
      </c>
      <c r="C10" s="8"/>
    </row>
    <row r="11" spans="1:7" x14ac:dyDescent="0.25">
      <c r="A11" s="2" t="s">
        <v>6</v>
      </c>
      <c r="B11" s="2">
        <f>(B2-2*B4)*(B3-2*B4)</f>
        <v>130393.21000000002</v>
      </c>
      <c r="C11" s="8"/>
    </row>
    <row r="12" spans="1:7" x14ac:dyDescent="0.25">
      <c r="A12" s="2" t="s">
        <v>7</v>
      </c>
      <c r="B12" s="2">
        <f>2*((B2-2*B4)+(B3-2*B4))</f>
        <v>1444.4</v>
      </c>
      <c r="C12" s="9"/>
    </row>
    <row r="13" spans="1:7" ht="27" thickBot="1" x14ac:dyDescent="0.3">
      <c r="A13" s="2" t="s">
        <v>0</v>
      </c>
      <c r="B13" s="2">
        <f>B3-B4</f>
        <v>405.55</v>
      </c>
      <c r="C13" s="9"/>
    </row>
    <row r="14" spans="1:7" ht="168" customHeight="1" thickBot="1" x14ac:dyDescent="0.3">
      <c r="A14" s="3" t="s">
        <v>12</v>
      </c>
      <c r="B14" s="4">
        <f>((1/3)*(B5^0.5)*((B8/B10)*10^-6))</f>
        <v>37.96875</v>
      </c>
      <c r="C14" s="14"/>
      <c r="D14" s="18" t="s">
        <v>21</v>
      </c>
      <c r="E14" s="20">
        <f>B14*0.25*0.75</f>
        <v>7.119140625</v>
      </c>
      <c r="F14" s="16" t="s">
        <v>22</v>
      </c>
      <c r="G14" s="15"/>
    </row>
    <row r="15" spans="1:7" ht="225" customHeight="1" thickBot="1" x14ac:dyDescent="0.3">
      <c r="A15" s="3" t="s">
        <v>13</v>
      </c>
      <c r="B15" s="5">
        <f>((B14*10^6)/(1.7*B11*B6))*10</f>
        <v>5.7095403519680747</v>
      </c>
      <c r="C15" s="9"/>
      <c r="D15" s="17" t="s">
        <v>23</v>
      </c>
      <c r="E15" s="19">
        <f>0.75*B14</f>
        <v>28.4765625</v>
      </c>
      <c r="F15" s="16" t="s">
        <v>22</v>
      </c>
    </row>
    <row r="16" spans="1:7" ht="200.25" customHeight="1" x14ac:dyDescent="0.25">
      <c r="A16" s="3" t="s">
        <v>14</v>
      </c>
      <c r="B16" s="5">
        <f>((B15/10)*B12*(B6/B7))/100</f>
        <v>6.1851450632870151</v>
      </c>
      <c r="C16" s="9"/>
    </row>
    <row r="17" spans="1:3" ht="269.25" customHeight="1" x14ac:dyDescent="0.25">
      <c r="A17" s="3" t="s">
        <v>15</v>
      </c>
      <c r="B17" s="6">
        <f>(B2*B13*((0.391*B5)-(0.0261*B5*(B9/B11)^4*(B12/B10)^2))^0.5)/10000</f>
        <v>49.412893406925022</v>
      </c>
      <c r="C17" s="9"/>
    </row>
    <row r="47" spans="2:2" ht="274.5" customHeight="1" x14ac:dyDescent="0.25">
      <c r="B47" s="10" t="s">
        <v>17</v>
      </c>
    </row>
  </sheetData>
  <sheetProtection algorithmName="SHA-512" hashValue="KJe0LQP5vz6Dt32pZf6tIjEhLn9+D/QPPXij1naYqS2+NiLzm4/7niKM0OasnoErWaTXFcs8BRlrHoL+U0yuLw==" saltValue="aGw6igDuwFgJ0m94AZXAMA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Tu(m99)</vt:lpstr>
      <vt:lpstr>Tu(m92)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2022-07-23T14:31:38Z</dcterms:modified>
</cp:coreProperties>
</file>