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قاب خمشی متوسط" sheetId="2" r:id="rId1"/>
    <sheet name="ستون پرفشار با وصله همپوشانی" sheetId="3" r:id="rId2"/>
    <sheet name="ستون کم فشار با وصله همپوشان " sheetId="4" r:id="rId3"/>
    <sheet name="ستون پرفشار با وصله مکانیکی " sheetId="5" r:id="rId4"/>
    <sheet name="ستون کم فشار با وصله مکانیکی " sheetId="6" r:id="rId5"/>
  </sheets>
  <definedNames>
    <definedName name="_xlnm.Print_Area" localSheetId="3">'ستون پرفشار با وصله مکانیکی '!$D$7:$BG$98</definedName>
    <definedName name="_xlnm.Print_Area" localSheetId="1">'ستون پرفشار با وصله همپوشانی'!$D$7:$BG$98</definedName>
    <definedName name="_xlnm.Print_Area" localSheetId="4">'ستون کم فشار با وصله مکانیکی '!$D$7:$BG$96</definedName>
    <definedName name="_xlnm.Print_Area" localSheetId="2">'ستون کم فشار با وصله همپوشان '!$D$7:$BG$96</definedName>
    <definedName name="_xlnm.Print_Area" localSheetId="0">'قاب خمشی متوسط'!$A$7:$BF$70</definedName>
  </definedNames>
  <calcPr calcId="152511"/>
</workbook>
</file>

<file path=xl/calcChain.xml><?xml version="1.0" encoding="utf-8"?>
<calcChain xmlns="http://schemas.openxmlformats.org/spreadsheetml/2006/main">
  <c r="Y103" i="6" l="1"/>
  <c r="W103" i="6"/>
  <c r="Y101" i="6"/>
  <c r="W101" i="6"/>
  <c r="T84" i="6"/>
  <c r="U84" i="6" s="1"/>
  <c r="AX83" i="6"/>
  <c r="AW82" i="6"/>
  <c r="T82" i="6"/>
  <c r="AW81" i="6"/>
  <c r="T80" i="6"/>
  <c r="U80" i="6" s="1"/>
  <c r="P77" i="6"/>
  <c r="Y74" i="6"/>
  <c r="W74" i="6"/>
  <c r="Y72" i="6"/>
  <c r="W72" i="6"/>
  <c r="R65" i="6"/>
  <c r="P59" i="6"/>
  <c r="L59" i="6"/>
  <c r="R57" i="6"/>
  <c r="R55" i="6"/>
  <c r="T55" i="6" s="1"/>
  <c r="R53" i="6"/>
  <c r="R51" i="6"/>
  <c r="M50" i="6"/>
  <c r="M49" i="6"/>
  <c r="J44" i="6"/>
  <c r="J40" i="6"/>
  <c r="J38" i="6"/>
  <c r="J36" i="6"/>
  <c r="J34" i="6"/>
  <c r="J32" i="6"/>
  <c r="J30" i="6"/>
  <c r="J28" i="6"/>
  <c r="J26" i="6"/>
  <c r="J22" i="6"/>
  <c r="P79" i="5"/>
  <c r="AF71" i="5" s="1"/>
  <c r="P79" i="3"/>
  <c r="AF71" i="3" s="1"/>
  <c r="P77" i="4"/>
  <c r="R67" i="5"/>
  <c r="Y105" i="5"/>
  <c r="W105" i="5"/>
  <c r="Y103" i="5"/>
  <c r="W103" i="5"/>
  <c r="U86" i="5"/>
  <c r="Z85" i="5" s="1"/>
  <c r="T86" i="5"/>
  <c r="AX85" i="5"/>
  <c r="AW84" i="5"/>
  <c r="T84" i="5"/>
  <c r="U82" i="5" s="1"/>
  <c r="AW83" i="5"/>
  <c r="AP85" i="5" s="1"/>
  <c r="AP62" i="5" s="1"/>
  <c r="T82" i="5"/>
  <c r="Y76" i="5"/>
  <c r="W76" i="5"/>
  <c r="Y74" i="5"/>
  <c r="W74" i="5"/>
  <c r="L61" i="5"/>
  <c r="P61" i="5" s="1"/>
  <c r="R59" i="5"/>
  <c r="T57" i="5" s="1"/>
  <c r="R57" i="5"/>
  <c r="R55" i="5"/>
  <c r="T53" i="5"/>
  <c r="R53" i="5"/>
  <c r="M52" i="5"/>
  <c r="P51" i="5"/>
  <c r="M51" i="5"/>
  <c r="J44" i="5"/>
  <c r="J42" i="5"/>
  <c r="J40" i="5"/>
  <c r="J38" i="5"/>
  <c r="J36" i="5"/>
  <c r="J34" i="5"/>
  <c r="J32" i="5"/>
  <c r="J30" i="5"/>
  <c r="J28" i="5"/>
  <c r="J26" i="5"/>
  <c r="J46" i="5" s="1"/>
  <c r="P24" i="5"/>
  <c r="J22" i="5"/>
  <c r="Y103" i="4"/>
  <c r="W103" i="4"/>
  <c r="Y101" i="4"/>
  <c r="W101" i="4"/>
  <c r="T84" i="4"/>
  <c r="U84" i="4" s="1"/>
  <c r="AX83" i="4"/>
  <c r="AW82" i="4"/>
  <c r="T82" i="4"/>
  <c r="U80" i="4" s="1"/>
  <c r="AW81" i="4"/>
  <c r="T80" i="4"/>
  <c r="Y74" i="4"/>
  <c r="W74" i="4"/>
  <c r="Y72" i="4"/>
  <c r="W72" i="4"/>
  <c r="T68" i="4"/>
  <c r="P66" i="4"/>
  <c r="P65" i="4"/>
  <c r="R65" i="4" s="1"/>
  <c r="L59" i="4"/>
  <c r="P59" i="4" s="1"/>
  <c r="R57" i="4"/>
  <c r="R55" i="4"/>
  <c r="T55" i="4" s="1"/>
  <c r="R53" i="4"/>
  <c r="R51" i="4"/>
  <c r="T51" i="4" s="1"/>
  <c r="M50" i="4"/>
  <c r="P49" i="4"/>
  <c r="M49" i="4"/>
  <c r="J44" i="4"/>
  <c r="J40" i="4"/>
  <c r="J38" i="4"/>
  <c r="J36" i="4"/>
  <c r="J34" i="4"/>
  <c r="J32" i="4"/>
  <c r="J30" i="4"/>
  <c r="J28" i="4"/>
  <c r="J26" i="4"/>
  <c r="P24" i="4"/>
  <c r="J22" i="4"/>
  <c r="P24" i="3"/>
  <c r="J46" i="3"/>
  <c r="R57" i="3"/>
  <c r="R53" i="3"/>
  <c r="M52" i="3"/>
  <c r="M51" i="3"/>
  <c r="J22" i="3"/>
  <c r="T70" i="3"/>
  <c r="R67" i="3"/>
  <c r="P68" i="3"/>
  <c r="P67" i="3"/>
  <c r="T86" i="3"/>
  <c r="U82" i="3"/>
  <c r="T84" i="3"/>
  <c r="T82" i="3"/>
  <c r="J44" i="3"/>
  <c r="J42" i="3"/>
  <c r="P51" i="3"/>
  <c r="J40" i="3"/>
  <c r="J38" i="3"/>
  <c r="J36" i="3"/>
  <c r="J34" i="3"/>
  <c r="J32" i="3"/>
  <c r="J30" i="3"/>
  <c r="J28" i="3"/>
  <c r="J26" i="3"/>
  <c r="AF101" i="6" l="1"/>
  <c r="Z83" i="6"/>
  <c r="AF99" i="6"/>
  <c r="AD101" i="6"/>
  <c r="X83" i="6"/>
  <c r="AP83" i="6"/>
  <c r="AP60" i="6" s="1"/>
  <c r="P49" i="6"/>
  <c r="W55" i="6" s="1"/>
  <c r="AA53" i="6" s="1"/>
  <c r="AF69" i="6"/>
  <c r="J42" i="6"/>
  <c r="J46" i="6" s="1"/>
  <c r="U96" i="6" s="1"/>
  <c r="T51" i="6"/>
  <c r="AF97" i="6"/>
  <c r="AD97" i="6"/>
  <c r="Z81" i="6"/>
  <c r="X81" i="6"/>
  <c r="AD95" i="6"/>
  <c r="AM95" i="6" s="1"/>
  <c r="AF95" i="6"/>
  <c r="AO95" i="6" s="1"/>
  <c r="AD99" i="6"/>
  <c r="P24" i="6"/>
  <c r="W59" i="5"/>
  <c r="J48" i="5"/>
  <c r="U98" i="5" s="1"/>
  <c r="AF99" i="5"/>
  <c r="AD99" i="5"/>
  <c r="Z83" i="5"/>
  <c r="X83" i="5"/>
  <c r="AF97" i="5"/>
  <c r="AO97" i="5" s="1"/>
  <c r="AD97" i="5"/>
  <c r="AM97" i="5" s="1"/>
  <c r="W57" i="5"/>
  <c r="AA55" i="5" s="1"/>
  <c r="AD101" i="5"/>
  <c r="AF101" i="5"/>
  <c r="AD103" i="5"/>
  <c r="X85" i="5"/>
  <c r="AF103" i="5"/>
  <c r="AF101" i="4"/>
  <c r="AD99" i="4"/>
  <c r="W57" i="4"/>
  <c r="AF69" i="4"/>
  <c r="AP83" i="4"/>
  <c r="AP60" i="4" s="1"/>
  <c r="J42" i="4"/>
  <c r="J46" i="4" s="1"/>
  <c r="U96" i="4" s="1"/>
  <c r="AE82" i="4" s="1"/>
  <c r="AF61" i="4" s="1"/>
  <c r="AF97" i="4"/>
  <c r="Z81" i="4"/>
  <c r="X81" i="4"/>
  <c r="AD95" i="4"/>
  <c r="AM95" i="4" s="1"/>
  <c r="AF95" i="4"/>
  <c r="AO95" i="4" s="1"/>
  <c r="AD97" i="4"/>
  <c r="W55" i="4"/>
  <c r="AA53" i="4" s="1"/>
  <c r="X83" i="4"/>
  <c r="Z83" i="4"/>
  <c r="AD101" i="4"/>
  <c r="AF99" i="4"/>
  <c r="J48" i="3"/>
  <c r="U98" i="3" s="1"/>
  <c r="AE83" i="3" s="1"/>
  <c r="AE81" i="6" l="1"/>
  <c r="AF60" i="6" s="1"/>
  <c r="AE82" i="6"/>
  <c r="AF61" i="6" s="1"/>
  <c r="W57" i="6"/>
  <c r="AE83" i="5"/>
  <c r="AF62" i="5" s="1"/>
  <c r="AE84" i="5"/>
  <c r="AF63" i="5" s="1"/>
  <c r="AE81" i="4"/>
  <c r="AF60" i="4" s="1"/>
  <c r="AE84" i="3"/>
  <c r="U86" i="3" l="1"/>
  <c r="AX85" i="3"/>
  <c r="AW84" i="3"/>
  <c r="AW83" i="3"/>
  <c r="AP85" i="3" s="1"/>
  <c r="AP62" i="3" s="1"/>
  <c r="L61" i="3"/>
  <c r="P61" i="3" s="1"/>
  <c r="R59" i="3"/>
  <c r="T57" i="3"/>
  <c r="R55" i="3"/>
  <c r="T53" i="3"/>
  <c r="W59" i="3" l="1"/>
  <c r="W57" i="3"/>
  <c r="AA55" i="3" s="1"/>
  <c r="Z83" i="3"/>
  <c r="X83" i="3"/>
  <c r="W74" i="3"/>
  <c r="AD97" i="3"/>
  <c r="X85" i="3"/>
  <c r="Z85" i="3"/>
  <c r="W105" i="3"/>
  <c r="W76" i="3"/>
  <c r="AD103" i="3"/>
  <c r="Y103" i="3" l="1"/>
  <c r="W103" i="3"/>
  <c r="Y105" i="3"/>
  <c r="AF101" i="3"/>
  <c r="AF97" i="3"/>
  <c r="AD99" i="3"/>
  <c r="AM97" i="3" s="1"/>
  <c r="AF62" i="3" s="1"/>
  <c r="AF99" i="3"/>
  <c r="AO97" i="3" s="1"/>
  <c r="AF63" i="3" s="1"/>
  <c r="Y74" i="3"/>
  <c r="AD101" i="3"/>
  <c r="Y76" i="3"/>
  <c r="AF103" i="3"/>
  <c r="N44" i="2" l="1"/>
  <c r="O63" i="2"/>
  <c r="X10" i="2"/>
  <c r="X8" i="2"/>
  <c r="P52" i="2" l="1"/>
  <c r="P48" i="2"/>
  <c r="P46" i="2"/>
  <c r="P50" i="2"/>
  <c r="BL48" i="2"/>
  <c r="O10" i="2"/>
  <c r="O8" i="2" l="1"/>
  <c r="AW57" i="2"/>
  <c r="AV56" i="2"/>
  <c r="AV55" i="2"/>
  <c r="R63" i="2"/>
  <c r="Q44" i="2"/>
  <c r="J42" i="2"/>
  <c r="M42" i="2" s="1"/>
  <c r="J41" i="2"/>
  <c r="M41" i="2" s="1"/>
  <c r="J40" i="2"/>
  <c r="M39" i="2" s="1"/>
  <c r="J39" i="2"/>
  <c r="K60" i="2"/>
  <c r="M60" i="2" s="1"/>
  <c r="S60" i="2"/>
  <c r="T60" i="2" s="1"/>
  <c r="S58" i="2"/>
  <c r="T58" i="2" s="1"/>
  <c r="S56" i="2"/>
  <c r="T56" i="2" s="1"/>
  <c r="S54" i="2"/>
  <c r="T54" i="2" s="1"/>
  <c r="M67" i="2"/>
  <c r="M66" i="2"/>
  <c r="O33" i="2"/>
  <c r="K33" i="2"/>
  <c r="Q31" i="2"/>
  <c r="Q29" i="2"/>
  <c r="Q27" i="2"/>
  <c r="Q25" i="2"/>
  <c r="L24" i="2"/>
  <c r="L23" i="2"/>
  <c r="O23" i="2" s="1"/>
  <c r="P79" i="2" l="1"/>
  <c r="S79" i="2" s="1"/>
  <c r="P81" i="2"/>
  <c r="S81" i="2" s="1"/>
  <c r="P77" i="2"/>
  <c r="S77" i="2" s="1"/>
  <c r="P75" i="2"/>
  <c r="S75" i="2" s="1"/>
  <c r="S50" i="2"/>
  <c r="O66" i="2"/>
  <c r="Y55" i="2" s="1"/>
  <c r="S52" i="2"/>
  <c r="S46" i="2"/>
  <c r="S48" i="2"/>
  <c r="S25" i="2"/>
  <c r="V29" i="2" s="1"/>
  <c r="S29" i="2"/>
  <c r="V31" i="2" s="1"/>
  <c r="AO57" i="2"/>
  <c r="AO34" i="2" s="1"/>
  <c r="X77" i="2" l="1"/>
  <c r="X75" i="2"/>
  <c r="V48" i="2"/>
  <c r="W55" i="2"/>
  <c r="W57" i="2"/>
  <c r="Y57" i="2"/>
  <c r="AE75" i="2"/>
  <c r="AE71" i="2"/>
  <c r="AC75" i="2"/>
  <c r="AC71" i="2"/>
  <c r="AC69" i="2"/>
  <c r="AE73" i="2"/>
  <c r="AC73" i="2"/>
  <c r="AE69" i="2"/>
  <c r="V46" i="2"/>
  <c r="X48" i="2"/>
  <c r="V75" i="2"/>
  <c r="X46" i="2"/>
  <c r="V77" i="2"/>
  <c r="Z27" i="2"/>
  <c r="AE43" i="2" l="1"/>
  <c r="AL69" i="2"/>
  <c r="AD55" i="2" s="1"/>
  <c r="AE34" i="2" s="1"/>
  <c r="AN69" i="2"/>
  <c r="AD56" i="2" s="1"/>
  <c r="AE35" i="2" s="1"/>
</calcChain>
</file>

<file path=xl/comments1.xml><?xml version="1.0" encoding="utf-8"?>
<comments xmlns="http://schemas.openxmlformats.org/spreadsheetml/2006/main">
  <authors>
    <author>Author</author>
  </authors>
  <commentList>
    <comment ref="D8" authorId="0" shapeId="0">
      <text>
        <r>
          <rPr>
            <b/>
            <sz val="16"/>
            <color indexed="81"/>
            <rFont val="Tahoma"/>
            <family val="2"/>
          </rPr>
          <t>تنش تسلیم آرماتورهای برشی</t>
        </r>
      </text>
    </comment>
    <comment ref="D12" authorId="0" shapeId="0">
      <text>
        <r>
          <rPr>
            <b/>
            <sz val="18"/>
            <color indexed="81"/>
            <rFont val="Tahoma"/>
            <family val="2"/>
          </rPr>
          <t>کوچکترین قطر میلگرد طولی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>
      <text>
        <r>
          <rPr>
            <b/>
            <sz val="14"/>
            <color indexed="81"/>
            <rFont val="Tahoma"/>
            <family val="2"/>
          </rPr>
          <t>فاصله تنگ ها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>
      <text>
        <r>
          <rPr>
            <b/>
            <sz val="16"/>
            <color indexed="81"/>
            <rFont val="Tahoma"/>
            <family val="2"/>
          </rPr>
          <t>تعداد میلگردهای طولی مهارشده در 2 جهت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16"/>
            <color indexed="81"/>
            <rFont val="Tahoma"/>
            <family val="2"/>
          </rPr>
          <t>تعداد کل ساق تنگ ها در 2 جهت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>
      <text>
        <r>
          <rPr>
            <b/>
            <sz val="26"/>
            <color indexed="81"/>
            <rFont val="Tahoma"/>
            <family val="2"/>
          </rPr>
          <t>نیوتون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8" authorId="0" shapeId="0">
      <text>
        <r>
          <rPr>
            <b/>
            <sz val="16"/>
            <color indexed="81"/>
            <rFont val="Tahoma"/>
            <family val="2"/>
          </rPr>
          <t>تنش تسلیم آرماتورهای برشی</t>
        </r>
      </text>
    </comment>
    <comment ref="D12" authorId="0" shapeId="0">
      <text>
        <r>
          <rPr>
            <b/>
            <sz val="18"/>
            <color indexed="81"/>
            <rFont val="Tahoma"/>
            <family val="2"/>
          </rPr>
          <t>کوچکترین قطر میلگرد طولی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>
      <text>
        <r>
          <rPr>
            <b/>
            <sz val="14"/>
            <color indexed="81"/>
            <rFont val="Tahoma"/>
            <family val="2"/>
          </rPr>
          <t>فاصله تنگ ها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>
      <text>
        <r>
          <rPr>
            <b/>
            <sz val="16"/>
            <color indexed="81"/>
            <rFont val="Tahoma"/>
            <family val="2"/>
          </rPr>
          <t>تعداد میلگردهای طولی مهارشده در 2 جهت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16"/>
            <color indexed="81"/>
            <rFont val="Tahoma"/>
            <family val="2"/>
          </rPr>
          <t>تعداد کل ساق تنگ ها در 2 جهت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>
      <text>
        <r>
          <rPr>
            <b/>
            <sz val="26"/>
            <color indexed="81"/>
            <rFont val="Tahoma"/>
            <family val="2"/>
          </rPr>
          <t>نیوتون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D8" authorId="0" shapeId="0">
      <text>
        <r>
          <rPr>
            <b/>
            <sz val="16"/>
            <color indexed="81"/>
            <rFont val="Tahoma"/>
            <family val="2"/>
          </rPr>
          <t>تنش تسلیم آرماتورهای برشی</t>
        </r>
      </text>
    </comment>
    <comment ref="D12" authorId="0" shapeId="0">
      <text>
        <r>
          <rPr>
            <b/>
            <sz val="18"/>
            <color indexed="81"/>
            <rFont val="Tahoma"/>
            <family val="2"/>
          </rPr>
          <t>کوچکترین قطر میلگرد طولی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>
      <text>
        <r>
          <rPr>
            <b/>
            <sz val="14"/>
            <color indexed="81"/>
            <rFont val="Tahoma"/>
            <family val="2"/>
          </rPr>
          <t>فاصله تنگ ها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>
      <text>
        <r>
          <rPr>
            <b/>
            <sz val="16"/>
            <color indexed="81"/>
            <rFont val="Tahoma"/>
            <family val="2"/>
          </rPr>
          <t>تعداد میلگردهای طولی مهارشده در 2 جهت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16"/>
            <color indexed="81"/>
            <rFont val="Tahoma"/>
            <family val="2"/>
          </rPr>
          <t>تعداد کل ساق تنگ ها در 2 جهت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>
      <text>
        <r>
          <rPr>
            <b/>
            <sz val="26"/>
            <color indexed="81"/>
            <rFont val="Tahoma"/>
            <family val="2"/>
          </rPr>
          <t>نیوتون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D8" authorId="0" shapeId="0">
      <text>
        <r>
          <rPr>
            <b/>
            <sz val="16"/>
            <color indexed="81"/>
            <rFont val="Tahoma"/>
            <family val="2"/>
          </rPr>
          <t>تنش تسلیم آرماتورهای برشی</t>
        </r>
      </text>
    </comment>
    <comment ref="D12" authorId="0" shapeId="0">
      <text>
        <r>
          <rPr>
            <b/>
            <sz val="18"/>
            <color indexed="81"/>
            <rFont val="Tahoma"/>
            <family val="2"/>
          </rPr>
          <t>کوچکترین قطر میلگرد طولی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0" shapeId="0">
      <text>
        <r>
          <rPr>
            <b/>
            <sz val="14"/>
            <color indexed="81"/>
            <rFont val="Tahoma"/>
            <family val="2"/>
          </rPr>
          <t>فاصله تنگ ها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0" authorId="0" shapeId="0">
      <text>
        <r>
          <rPr>
            <b/>
            <sz val="16"/>
            <color indexed="81"/>
            <rFont val="Tahoma"/>
            <family val="2"/>
          </rPr>
          <t>تعداد میلگردهای طولی مهارشده در 2 جهت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16"/>
            <color indexed="81"/>
            <rFont val="Tahoma"/>
            <family val="2"/>
          </rPr>
          <t>تعداد کل ساق تنگ ها در 2 جهت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0" shapeId="0">
      <text>
        <r>
          <rPr>
            <b/>
            <sz val="26"/>
            <color indexed="81"/>
            <rFont val="Tahoma"/>
            <family val="2"/>
          </rPr>
          <t>نیوتون</t>
        </r>
      </text>
    </comment>
  </commentList>
</comments>
</file>

<file path=xl/sharedStrings.xml><?xml version="1.0" encoding="utf-8"?>
<sst xmlns="http://schemas.openxmlformats.org/spreadsheetml/2006/main" count="160" uniqueCount="30">
  <si>
    <t>L0=</t>
  </si>
  <si>
    <t>S=</t>
  </si>
  <si>
    <t>Ln=</t>
  </si>
  <si>
    <t>S0=</t>
  </si>
  <si>
    <t>9-20-5-3-3-2</t>
  </si>
  <si>
    <t>9-20-5-3-3-3</t>
  </si>
  <si>
    <t>کوچکترین میلگرد طولی ستون</t>
  </si>
  <si>
    <t>قطر تنگ ستون</t>
  </si>
  <si>
    <t>9-12-6-7-2</t>
  </si>
  <si>
    <t>9-21-6-2-1</t>
  </si>
  <si>
    <t>حداقل 2 خاموت</t>
  </si>
  <si>
    <t>بزرگترمساوی30سانتیمتر</t>
  </si>
  <si>
    <t>9-20-5-3-3-6</t>
  </si>
  <si>
    <t>مطابق ضوابط و فواصل چشمه اتصال</t>
  </si>
  <si>
    <t>L0</t>
  </si>
  <si>
    <t>mid</t>
  </si>
  <si>
    <t>تعداد ساق برشی در L0</t>
  </si>
  <si>
    <t>طبق بند 2800</t>
  </si>
  <si>
    <t>9-20-5-4-4</t>
  </si>
  <si>
    <t>آیین نامه 2800</t>
  </si>
  <si>
    <t>(0.33fc^0.5bw)/fyt</t>
  </si>
  <si>
    <t>تعداد ساق برشی درmid</t>
  </si>
  <si>
    <t>MAX(Ash1,Ash2,Ash3)</t>
  </si>
  <si>
    <t>S0</t>
  </si>
  <si>
    <t>9-20-6-3-3-3</t>
  </si>
  <si>
    <t>mm</t>
  </si>
  <si>
    <t>cm</t>
  </si>
  <si>
    <t>9-20-6-3-3-6</t>
  </si>
  <si>
    <t>تعداد ساق</t>
  </si>
  <si>
    <t>MAX(Ash1,Ash2)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</si>
</sst>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9" formatCode="0.0000000"/>
    <numFmt numFmtId="170" formatCode="0.00000000"/>
  </numFmts>
  <fonts count="29">
    <font>
      <sz val="11"/>
      <color theme="1"/>
      <name val="Calibri"/>
      <family val="2"/>
      <scheme val="minor"/>
    </font>
    <font>
      <b/>
      <sz val="20"/>
      <color theme="1"/>
      <name val="Bcalibri"/>
    </font>
    <font>
      <b/>
      <sz val="10"/>
      <color theme="1"/>
      <name val="Bcalibri"/>
    </font>
    <font>
      <b/>
      <sz val="14"/>
      <color theme="1"/>
      <name val="Bcalibri"/>
    </font>
    <font>
      <b/>
      <sz val="12"/>
      <color theme="1"/>
      <name val="Bcalibri"/>
    </font>
    <font>
      <b/>
      <sz val="18"/>
      <color theme="1"/>
      <name val="Bcalibri"/>
    </font>
    <font>
      <b/>
      <sz val="20"/>
      <color rgb="FFFF0000"/>
      <name val="Bcalibri"/>
    </font>
    <font>
      <b/>
      <sz val="16"/>
      <color theme="1"/>
      <name val="Bcalibri"/>
    </font>
    <font>
      <b/>
      <sz val="16"/>
      <color rgb="FFFF0000"/>
      <name val="Bcalibri"/>
    </font>
    <font>
      <b/>
      <sz val="24"/>
      <color theme="1"/>
      <name val="Bcalibri"/>
    </font>
    <font>
      <b/>
      <sz val="26"/>
      <color theme="1"/>
      <name val="Bcalibri"/>
    </font>
    <font>
      <b/>
      <sz val="28"/>
      <color theme="1"/>
      <name val="Bcalibri"/>
    </font>
    <font>
      <b/>
      <sz val="20"/>
      <color theme="0"/>
      <name val="Bcalibri"/>
    </font>
    <font>
      <b/>
      <sz val="36"/>
      <color theme="1"/>
      <name val="Bcalibri"/>
    </font>
    <font>
      <b/>
      <sz val="24"/>
      <color theme="1"/>
      <name val="B Nazanin"/>
      <charset val="178"/>
    </font>
    <font>
      <b/>
      <sz val="24"/>
      <color rgb="FFFF0000"/>
      <name val="B Nazanin"/>
      <charset val="178"/>
    </font>
    <font>
      <b/>
      <sz val="12"/>
      <color rgb="FFFF0000"/>
      <name val="Bcalibri"/>
    </font>
    <font>
      <b/>
      <sz val="48"/>
      <color theme="1"/>
      <name val="Bcalibri"/>
    </font>
    <font>
      <b/>
      <sz val="10"/>
      <color rgb="FFFF0000"/>
      <name val="Bcalibri"/>
    </font>
    <font>
      <b/>
      <sz val="10"/>
      <color theme="0"/>
      <name val="Bcalibri"/>
    </font>
    <font>
      <b/>
      <sz val="12"/>
      <color theme="0"/>
      <name val="Bcalibri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1"/>
      <name val="Tahoma"/>
      <family val="2"/>
    </font>
    <font>
      <b/>
      <sz val="16"/>
      <color indexed="81"/>
      <name val="Tahoma"/>
      <family val="2"/>
    </font>
    <font>
      <b/>
      <sz val="18"/>
      <color indexed="81"/>
      <name val="Tahoma"/>
      <family val="2"/>
    </font>
    <font>
      <b/>
      <sz val="26"/>
      <color theme="0"/>
      <name val="Bcalibri"/>
    </font>
    <font>
      <b/>
      <sz val="26"/>
      <color indexed="81"/>
      <name val="Tahoma"/>
      <family val="2"/>
    </font>
    <font>
      <b/>
      <sz val="48"/>
      <color theme="1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165" fontId="1" fillId="2" borderId="0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right" vertical="center"/>
    </xf>
    <xf numFmtId="0" fontId="9" fillId="3" borderId="1" xfId="0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2" fontId="12" fillId="2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right" vertical="center"/>
    </xf>
    <xf numFmtId="165" fontId="1" fillId="3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0" fontId="1" fillId="3" borderId="1" xfId="0" applyFont="1" applyFill="1" applyBorder="1" applyAlignment="1" applyProtection="1">
      <alignment horizontal="left" vertical="center"/>
    </xf>
    <xf numFmtId="2" fontId="1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 textRotation="90"/>
    </xf>
    <xf numFmtId="0" fontId="14" fillId="2" borderId="0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8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6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4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165" fontId="12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165" fontId="1" fillId="3" borderId="1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center" vertical="center" textRotation="90"/>
    </xf>
    <xf numFmtId="0" fontId="9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2" fontId="9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170" fontId="10" fillId="3" borderId="1" xfId="0" applyNumberFormat="1" applyFont="1" applyFill="1" applyBorder="1" applyAlignment="1" applyProtection="1">
      <alignment horizontal="center" vertical="center"/>
    </xf>
    <xf numFmtId="2" fontId="10" fillId="3" borderId="1" xfId="0" applyNumberFormat="1" applyFon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left" vertical="center"/>
    </xf>
    <xf numFmtId="165" fontId="10" fillId="3" borderId="1" xfId="0" applyNumberFormat="1" applyFont="1" applyFill="1" applyBorder="1" applyAlignment="1" applyProtection="1">
      <alignment horizontal="center" vertical="center"/>
    </xf>
    <xf numFmtId="1" fontId="10" fillId="3" borderId="1" xfId="0" applyNumberFormat="1" applyFont="1" applyFill="1" applyBorder="1" applyAlignment="1" applyProtection="1">
      <alignment horizontal="center" vertical="center"/>
    </xf>
    <xf numFmtId="169" fontId="10" fillId="3" borderId="1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2" fontId="1" fillId="2" borderId="10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left" vertical="center"/>
    </xf>
    <xf numFmtId="165" fontId="1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26" fillId="2" borderId="3" xfId="0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28" fillId="6" borderId="14" xfId="0" applyFont="1" applyFill="1" applyBorder="1" applyAlignment="1" applyProtection="1">
      <alignment horizontal="center" vertical="center"/>
    </xf>
    <xf numFmtId="0" fontId="28" fillId="6" borderId="15" xfId="0" applyFont="1" applyFill="1" applyBorder="1" applyAlignment="1" applyProtection="1">
      <alignment horizontal="center" vertical="center"/>
    </xf>
    <xf numFmtId="0" fontId="28" fillId="6" borderId="16" xfId="0" applyFont="1" applyFill="1" applyBorder="1" applyAlignment="1" applyProtection="1">
      <alignment horizontal="center" vertical="center"/>
    </xf>
    <xf numFmtId="0" fontId="28" fillId="6" borderId="17" xfId="0" applyFont="1" applyFill="1" applyBorder="1" applyAlignment="1" applyProtection="1">
      <alignment horizontal="center" vertical="center"/>
    </xf>
    <xf numFmtId="0" fontId="28" fillId="6" borderId="18" xfId="0" applyFont="1" applyFill="1" applyBorder="1" applyAlignment="1" applyProtection="1">
      <alignment horizontal="center" vertical="center"/>
    </xf>
    <xf numFmtId="0" fontId="28" fillId="6" borderId="19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1" fontId="1" fillId="2" borderId="6" xfId="0" applyNumberFormat="1" applyFont="1" applyFill="1" applyBorder="1" applyAlignment="1" applyProtection="1">
      <alignment horizontal="center" vertical="center"/>
    </xf>
    <xf numFmtId="1" fontId="1" fillId="2" borderId="8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5" fillId="7" borderId="1" xfId="0" applyFont="1" applyFill="1" applyBorder="1" applyAlignment="1" applyProtection="1">
      <alignment horizontal="center" vertical="center"/>
      <protection locked="0"/>
    </xf>
    <xf numFmtId="1" fontId="1" fillId="7" borderId="12" xfId="0" applyNumberFormat="1" applyFont="1" applyFill="1" applyBorder="1" applyAlignment="1" applyProtection="1">
      <alignment horizontal="center" vertical="center"/>
      <protection locked="0"/>
    </xf>
    <xf numFmtId="1" fontId="1" fillId="7" borderId="1" xfId="0" applyNumberFormat="1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9.png"/><Relationship Id="rId3" Type="http://schemas.openxmlformats.org/officeDocument/2006/relationships/image" Target="../media/image4.png"/><Relationship Id="rId7" Type="http://schemas.openxmlformats.org/officeDocument/2006/relationships/image" Target="../media/image9.png"/><Relationship Id="rId12" Type="http://schemas.openxmlformats.org/officeDocument/2006/relationships/image" Target="../media/image1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7.png"/><Relationship Id="rId5" Type="http://schemas.openxmlformats.org/officeDocument/2006/relationships/image" Target="../media/image6.png"/><Relationship Id="rId15" Type="http://schemas.openxmlformats.org/officeDocument/2006/relationships/image" Target="../media/image15.png"/><Relationship Id="rId10" Type="http://schemas.openxmlformats.org/officeDocument/2006/relationships/image" Target="../media/image16.png"/><Relationship Id="rId4" Type="http://schemas.openxmlformats.org/officeDocument/2006/relationships/image" Target="../media/image5.png"/><Relationship Id="rId9" Type="http://schemas.openxmlformats.org/officeDocument/2006/relationships/image" Target="../media/image11.png"/><Relationship Id="rId14" Type="http://schemas.openxmlformats.org/officeDocument/2006/relationships/image" Target="../media/image20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12" Type="http://schemas.openxmlformats.org/officeDocument/2006/relationships/image" Target="../media/image19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3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2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17.png"/><Relationship Id="rId3" Type="http://schemas.openxmlformats.org/officeDocument/2006/relationships/image" Target="../media/image5.png"/><Relationship Id="rId7" Type="http://schemas.openxmlformats.org/officeDocument/2006/relationships/image" Target="../media/image10.png"/><Relationship Id="rId12" Type="http://schemas.openxmlformats.org/officeDocument/2006/relationships/image" Target="../media/image16.png"/><Relationship Id="rId2" Type="http://schemas.openxmlformats.org/officeDocument/2006/relationships/image" Target="../media/image4.png"/><Relationship Id="rId1" Type="http://schemas.openxmlformats.org/officeDocument/2006/relationships/image" Target="../media/image2.png"/><Relationship Id="rId6" Type="http://schemas.openxmlformats.org/officeDocument/2006/relationships/image" Target="../media/image9.png"/><Relationship Id="rId11" Type="http://schemas.openxmlformats.org/officeDocument/2006/relationships/image" Target="../media/image20.png"/><Relationship Id="rId5" Type="http://schemas.openxmlformats.org/officeDocument/2006/relationships/image" Target="../media/image7.png"/><Relationship Id="rId10" Type="http://schemas.openxmlformats.org/officeDocument/2006/relationships/image" Target="../media/image15.png"/><Relationship Id="rId4" Type="http://schemas.openxmlformats.org/officeDocument/2006/relationships/image" Target="../media/image6.png"/><Relationship Id="rId9" Type="http://schemas.openxmlformats.org/officeDocument/2006/relationships/image" Target="../media/image19.png"/><Relationship Id="rId1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372340</xdr:colOff>
      <xdr:row>31</xdr:row>
      <xdr:rowOff>6728</xdr:rowOff>
    </xdr:from>
    <xdr:to>
      <xdr:col>34</xdr:col>
      <xdr:colOff>5605</xdr:colOff>
      <xdr:row>52</xdr:row>
      <xdr:rowOff>121227</xdr:rowOff>
    </xdr:to>
    <xdr:cxnSp macro="">
      <xdr:nvCxnSpPr>
        <xdr:cNvPr id="3" name="Straight Connector 2"/>
        <xdr:cNvCxnSpPr/>
      </xdr:nvCxnSpPr>
      <xdr:spPr>
        <a:xfrm flipV="1">
          <a:off x="3329420" y="4847160"/>
          <a:ext cx="5605" cy="7933658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30</xdr:row>
      <xdr:rowOff>363073</xdr:rowOff>
    </xdr:from>
    <xdr:to>
      <xdr:col>36</xdr:col>
      <xdr:colOff>1</xdr:colOff>
      <xdr:row>63</xdr:row>
      <xdr:rowOff>47625</xdr:rowOff>
    </xdr:to>
    <xdr:cxnSp macro="">
      <xdr:nvCxnSpPr>
        <xdr:cNvPr id="4" name="Straight Connector 3"/>
        <xdr:cNvCxnSpPr/>
      </xdr:nvCxnSpPr>
      <xdr:spPr>
        <a:xfrm flipV="1">
          <a:off x="7048500" y="4808073"/>
          <a:ext cx="1" cy="1190830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243378</xdr:colOff>
      <xdr:row>31</xdr:row>
      <xdr:rowOff>251808</xdr:rowOff>
    </xdr:from>
    <xdr:to>
      <xdr:col>37</xdr:col>
      <xdr:colOff>106572</xdr:colOff>
      <xdr:row>31</xdr:row>
      <xdr:rowOff>256431</xdr:rowOff>
    </xdr:to>
    <xdr:cxnSp macro="">
      <xdr:nvCxnSpPr>
        <xdr:cNvPr id="16" name="Straight Connector 15"/>
        <xdr:cNvCxnSpPr/>
      </xdr:nvCxnSpPr>
      <xdr:spPr>
        <a:xfrm flipV="1">
          <a:off x="3184922" y="5090348"/>
          <a:ext cx="1544076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4763</xdr:colOff>
      <xdr:row>30</xdr:row>
      <xdr:rowOff>366927</xdr:rowOff>
    </xdr:from>
    <xdr:to>
      <xdr:col>35</xdr:col>
      <xdr:colOff>6497</xdr:colOff>
      <xdr:row>63</xdr:row>
      <xdr:rowOff>42863</xdr:rowOff>
    </xdr:to>
    <xdr:cxnSp macro="">
      <xdr:nvCxnSpPr>
        <xdr:cNvPr id="191" name="Straight Connector 190"/>
        <xdr:cNvCxnSpPr/>
      </xdr:nvCxnSpPr>
      <xdr:spPr>
        <a:xfrm flipV="1">
          <a:off x="6634163" y="4824627"/>
          <a:ext cx="1734" cy="11934611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1122</xdr:colOff>
      <xdr:row>31</xdr:row>
      <xdr:rowOff>2</xdr:rowOff>
    </xdr:from>
    <xdr:to>
      <xdr:col>37</xdr:col>
      <xdr:colOff>4329</xdr:colOff>
      <xdr:row>52</xdr:row>
      <xdr:rowOff>99579</xdr:rowOff>
    </xdr:to>
    <xdr:cxnSp macro="">
      <xdr:nvCxnSpPr>
        <xdr:cNvPr id="192" name="Straight Connector 191"/>
        <xdr:cNvCxnSpPr/>
      </xdr:nvCxnSpPr>
      <xdr:spPr>
        <a:xfrm flipH="1" flipV="1">
          <a:off x="4642395" y="4840434"/>
          <a:ext cx="3207" cy="7918736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320386</xdr:colOff>
      <xdr:row>31</xdr:row>
      <xdr:rowOff>4329</xdr:rowOff>
    </xdr:from>
    <xdr:to>
      <xdr:col>42</xdr:col>
      <xdr:colOff>4330</xdr:colOff>
      <xdr:row>31</xdr:row>
      <xdr:rowOff>8660</xdr:rowOff>
    </xdr:to>
    <xdr:cxnSp macro="">
      <xdr:nvCxnSpPr>
        <xdr:cNvPr id="202" name="Straight Connector 201"/>
        <xdr:cNvCxnSpPr/>
      </xdr:nvCxnSpPr>
      <xdr:spPr>
        <a:xfrm flipV="1">
          <a:off x="4961659" y="4844761"/>
          <a:ext cx="1775114" cy="433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331769</xdr:colOff>
      <xdr:row>31</xdr:row>
      <xdr:rowOff>15363</xdr:rowOff>
    </xdr:from>
    <xdr:to>
      <xdr:col>37</xdr:col>
      <xdr:colOff>337986</xdr:colOff>
      <xdr:row>58</xdr:row>
      <xdr:rowOff>363876</xdr:rowOff>
    </xdr:to>
    <xdr:cxnSp macro="">
      <xdr:nvCxnSpPr>
        <xdr:cNvPr id="203" name="Straight Connector 202"/>
        <xdr:cNvCxnSpPr/>
      </xdr:nvCxnSpPr>
      <xdr:spPr>
        <a:xfrm flipH="1">
          <a:off x="7812640" y="4884885"/>
          <a:ext cx="6217" cy="1046213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399435</xdr:colOff>
      <xdr:row>31</xdr:row>
      <xdr:rowOff>0</xdr:rowOff>
    </xdr:from>
    <xdr:to>
      <xdr:col>33</xdr:col>
      <xdr:colOff>3810</xdr:colOff>
      <xdr:row>31</xdr:row>
      <xdr:rowOff>7682</xdr:rowOff>
    </xdr:to>
    <xdr:cxnSp macro="">
      <xdr:nvCxnSpPr>
        <xdr:cNvPr id="206" name="Straight Connector 205"/>
        <xdr:cNvCxnSpPr/>
      </xdr:nvCxnSpPr>
      <xdr:spPr>
        <a:xfrm flipV="1">
          <a:off x="4102755" y="4853940"/>
          <a:ext cx="1741785" cy="768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436615</xdr:colOff>
      <xdr:row>30</xdr:row>
      <xdr:rowOff>367481</xdr:rowOff>
    </xdr:from>
    <xdr:to>
      <xdr:col>33</xdr:col>
      <xdr:colOff>0</xdr:colOff>
      <xdr:row>59</xdr:row>
      <xdr:rowOff>10702</xdr:rowOff>
    </xdr:to>
    <xdr:cxnSp macro="">
      <xdr:nvCxnSpPr>
        <xdr:cNvPr id="207" name="Straight Connector 206"/>
        <xdr:cNvCxnSpPr/>
      </xdr:nvCxnSpPr>
      <xdr:spPr>
        <a:xfrm>
          <a:off x="5787739" y="4862425"/>
          <a:ext cx="2177" cy="1050600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411306</xdr:colOff>
      <xdr:row>28</xdr:row>
      <xdr:rowOff>7620</xdr:rowOff>
    </xdr:from>
    <xdr:to>
      <xdr:col>34</xdr:col>
      <xdr:colOff>7620</xdr:colOff>
      <xdr:row>28</xdr:row>
      <xdr:rowOff>7682</xdr:rowOff>
    </xdr:to>
    <xdr:cxnSp macro="">
      <xdr:nvCxnSpPr>
        <xdr:cNvPr id="208" name="Straight Connector 207"/>
        <xdr:cNvCxnSpPr/>
      </xdr:nvCxnSpPr>
      <xdr:spPr>
        <a:xfrm flipV="1">
          <a:off x="4114626" y="3741420"/>
          <a:ext cx="2107104" cy="6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426720</xdr:colOff>
      <xdr:row>28</xdr:row>
      <xdr:rowOff>1</xdr:rowOff>
    </xdr:from>
    <xdr:to>
      <xdr:col>42</xdr:col>
      <xdr:colOff>7682</xdr:colOff>
      <xdr:row>28</xdr:row>
      <xdr:rowOff>11430</xdr:rowOff>
    </xdr:to>
    <xdr:cxnSp macro="">
      <xdr:nvCxnSpPr>
        <xdr:cNvPr id="209" name="Straight Connector 208"/>
        <xdr:cNvCxnSpPr/>
      </xdr:nvCxnSpPr>
      <xdr:spPr>
        <a:xfrm flipV="1">
          <a:off x="7517130" y="3733801"/>
          <a:ext cx="2114612" cy="1142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361028</xdr:colOff>
      <xdr:row>23</xdr:row>
      <xdr:rowOff>0</xdr:rowOff>
    </xdr:from>
    <xdr:to>
      <xdr:col>34</xdr:col>
      <xdr:colOff>0</xdr:colOff>
      <xdr:row>28</xdr:row>
      <xdr:rowOff>0</xdr:rowOff>
    </xdr:to>
    <xdr:cxnSp macro="">
      <xdr:nvCxnSpPr>
        <xdr:cNvPr id="214" name="Straight Connector 213"/>
        <xdr:cNvCxnSpPr/>
      </xdr:nvCxnSpPr>
      <xdr:spPr>
        <a:xfrm>
          <a:off x="3303024" y="1843548"/>
          <a:ext cx="7682" cy="184354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23</xdr:row>
      <xdr:rowOff>8659</xdr:rowOff>
    </xdr:from>
    <xdr:to>
      <xdr:col>37</xdr:col>
      <xdr:colOff>4329</xdr:colOff>
      <xdr:row>28</xdr:row>
      <xdr:rowOff>12989</xdr:rowOff>
    </xdr:to>
    <xdr:cxnSp macro="">
      <xdr:nvCxnSpPr>
        <xdr:cNvPr id="218" name="Straight Connector 217"/>
        <xdr:cNvCxnSpPr/>
      </xdr:nvCxnSpPr>
      <xdr:spPr>
        <a:xfrm flipH="1">
          <a:off x="4641273" y="1870364"/>
          <a:ext cx="4329" cy="186603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6454</xdr:colOff>
      <xdr:row>27</xdr:row>
      <xdr:rowOff>361028</xdr:rowOff>
    </xdr:from>
    <xdr:to>
      <xdr:col>34</xdr:col>
      <xdr:colOff>230443</xdr:colOff>
      <xdr:row>31</xdr:row>
      <xdr:rowOff>14134</xdr:rowOff>
    </xdr:to>
    <xdr:cxnSp macro="">
      <xdr:nvCxnSpPr>
        <xdr:cNvPr id="221" name="Straight Connector 220"/>
        <xdr:cNvCxnSpPr/>
      </xdr:nvCxnSpPr>
      <xdr:spPr>
        <a:xfrm flipH="1">
          <a:off x="3317160" y="3679415"/>
          <a:ext cx="223989" cy="112794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222762</xdr:colOff>
      <xdr:row>27</xdr:row>
      <xdr:rowOff>361028</xdr:rowOff>
    </xdr:from>
    <xdr:to>
      <xdr:col>37</xdr:col>
      <xdr:colOff>5225</xdr:colOff>
      <xdr:row>30</xdr:row>
      <xdr:rowOff>366252</xdr:rowOff>
    </xdr:to>
    <xdr:cxnSp macro="">
      <xdr:nvCxnSpPr>
        <xdr:cNvPr id="223" name="Straight Connector 222"/>
        <xdr:cNvCxnSpPr/>
      </xdr:nvCxnSpPr>
      <xdr:spPr>
        <a:xfrm>
          <a:off x="4409153" y="3679415"/>
          <a:ext cx="220306" cy="1111353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5229</xdr:colOff>
      <xdr:row>27</xdr:row>
      <xdr:rowOff>353347</xdr:rowOff>
    </xdr:from>
    <xdr:to>
      <xdr:col>35</xdr:col>
      <xdr:colOff>92178</xdr:colOff>
      <xdr:row>30</xdr:row>
      <xdr:rowOff>366252</xdr:rowOff>
    </xdr:to>
    <xdr:cxnSp macro="">
      <xdr:nvCxnSpPr>
        <xdr:cNvPr id="227" name="Straight Connector 226"/>
        <xdr:cNvCxnSpPr/>
      </xdr:nvCxnSpPr>
      <xdr:spPr>
        <a:xfrm flipH="1">
          <a:off x="3753777" y="3671734"/>
          <a:ext cx="86949" cy="1119034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368710</xdr:colOff>
      <xdr:row>28</xdr:row>
      <xdr:rowOff>0</xdr:rowOff>
    </xdr:from>
    <xdr:to>
      <xdr:col>35</xdr:col>
      <xdr:colOff>434161</xdr:colOff>
      <xdr:row>30</xdr:row>
      <xdr:rowOff>365023</xdr:rowOff>
    </xdr:to>
    <xdr:cxnSp macro="">
      <xdr:nvCxnSpPr>
        <xdr:cNvPr id="229" name="Straight Connector 228"/>
        <xdr:cNvCxnSpPr/>
      </xdr:nvCxnSpPr>
      <xdr:spPr>
        <a:xfrm>
          <a:off x="4117258" y="3687097"/>
          <a:ext cx="65451" cy="110244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353347</xdr:colOff>
      <xdr:row>23</xdr:row>
      <xdr:rowOff>15363</xdr:rowOff>
    </xdr:from>
    <xdr:to>
      <xdr:col>37</xdr:col>
      <xdr:colOff>7681</xdr:colOff>
      <xdr:row>23</xdr:row>
      <xdr:rowOff>15363</xdr:rowOff>
    </xdr:to>
    <xdr:cxnSp macro="">
      <xdr:nvCxnSpPr>
        <xdr:cNvPr id="234" name="Straight Connector 233"/>
        <xdr:cNvCxnSpPr/>
      </xdr:nvCxnSpPr>
      <xdr:spPr>
        <a:xfrm flipH="1">
          <a:off x="3295343" y="1858911"/>
          <a:ext cx="133657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230195</xdr:colOff>
      <xdr:row>23</xdr:row>
      <xdr:rowOff>124065</xdr:rowOff>
    </xdr:from>
    <xdr:to>
      <xdr:col>34</xdr:col>
      <xdr:colOff>232122</xdr:colOff>
      <xdr:row>27</xdr:row>
      <xdr:rowOff>358124</xdr:rowOff>
    </xdr:to>
    <xdr:cxnSp macro="">
      <xdr:nvCxnSpPr>
        <xdr:cNvPr id="239" name="Straight Connector 238"/>
        <xdr:cNvCxnSpPr/>
      </xdr:nvCxnSpPr>
      <xdr:spPr>
        <a:xfrm flipH="1">
          <a:off x="3543934" y="1985042"/>
          <a:ext cx="1927" cy="172284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88047</xdr:colOff>
      <xdr:row>23</xdr:row>
      <xdr:rowOff>128067</xdr:rowOff>
    </xdr:from>
    <xdr:to>
      <xdr:col>35</xdr:col>
      <xdr:colOff>92515</xdr:colOff>
      <xdr:row>27</xdr:row>
      <xdr:rowOff>363320</xdr:rowOff>
    </xdr:to>
    <xdr:cxnSp macro="">
      <xdr:nvCxnSpPr>
        <xdr:cNvPr id="241" name="Straight Connector 240"/>
        <xdr:cNvCxnSpPr/>
      </xdr:nvCxnSpPr>
      <xdr:spPr>
        <a:xfrm>
          <a:off x="3838015" y="1989044"/>
          <a:ext cx="4468" cy="1724034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364192</xdr:colOff>
      <xdr:row>23</xdr:row>
      <xdr:rowOff>140073</xdr:rowOff>
    </xdr:from>
    <xdr:to>
      <xdr:col>35</xdr:col>
      <xdr:colOff>368011</xdr:colOff>
      <xdr:row>27</xdr:row>
      <xdr:rowOff>368012</xdr:rowOff>
    </xdr:to>
    <xdr:cxnSp macro="">
      <xdr:nvCxnSpPr>
        <xdr:cNvPr id="242" name="Straight Connector 241"/>
        <xdr:cNvCxnSpPr/>
      </xdr:nvCxnSpPr>
      <xdr:spPr>
        <a:xfrm>
          <a:off x="4114160" y="2001050"/>
          <a:ext cx="3819" cy="171672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219803</xdr:colOff>
      <xdr:row>23</xdr:row>
      <xdr:rowOff>140073</xdr:rowOff>
    </xdr:from>
    <xdr:to>
      <xdr:col>36</xdr:col>
      <xdr:colOff>220116</xdr:colOff>
      <xdr:row>27</xdr:row>
      <xdr:rowOff>360722</xdr:rowOff>
    </xdr:to>
    <xdr:cxnSp macro="">
      <xdr:nvCxnSpPr>
        <xdr:cNvPr id="243" name="Straight Connector 242"/>
        <xdr:cNvCxnSpPr/>
      </xdr:nvCxnSpPr>
      <xdr:spPr>
        <a:xfrm flipH="1">
          <a:off x="4406000" y="2001050"/>
          <a:ext cx="313" cy="170943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406977</xdr:colOff>
      <xdr:row>27</xdr:row>
      <xdr:rowOff>368013</xdr:rowOff>
    </xdr:from>
    <xdr:to>
      <xdr:col>29</xdr:col>
      <xdr:colOff>4331</xdr:colOff>
      <xdr:row>31</xdr:row>
      <xdr:rowOff>4329</xdr:rowOff>
    </xdr:to>
    <xdr:cxnSp macro="">
      <xdr:nvCxnSpPr>
        <xdr:cNvPr id="246" name="Straight Connector 245"/>
        <xdr:cNvCxnSpPr/>
      </xdr:nvCxnSpPr>
      <xdr:spPr>
        <a:xfrm flipV="1">
          <a:off x="1229591" y="3719081"/>
          <a:ext cx="8660" cy="112568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866</xdr:colOff>
      <xdr:row>27</xdr:row>
      <xdr:rowOff>364549</xdr:rowOff>
    </xdr:from>
    <xdr:to>
      <xdr:col>42</xdr:col>
      <xdr:colOff>9526</xdr:colOff>
      <xdr:row>31</xdr:row>
      <xdr:rowOff>865</xdr:rowOff>
    </xdr:to>
    <xdr:cxnSp macro="">
      <xdr:nvCxnSpPr>
        <xdr:cNvPr id="249" name="Straight Connector 248"/>
        <xdr:cNvCxnSpPr/>
      </xdr:nvCxnSpPr>
      <xdr:spPr>
        <a:xfrm flipV="1">
          <a:off x="6733309" y="3715617"/>
          <a:ext cx="8660" cy="112568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130752</xdr:colOff>
      <xdr:row>28</xdr:row>
      <xdr:rowOff>203489</xdr:rowOff>
    </xdr:from>
    <xdr:to>
      <xdr:col>41</xdr:col>
      <xdr:colOff>337705</xdr:colOff>
      <xdr:row>28</xdr:row>
      <xdr:rowOff>216366</xdr:rowOff>
    </xdr:to>
    <xdr:cxnSp macro="">
      <xdr:nvCxnSpPr>
        <xdr:cNvPr id="251" name="Straight Connector 250"/>
        <xdr:cNvCxnSpPr/>
      </xdr:nvCxnSpPr>
      <xdr:spPr>
        <a:xfrm flipV="1">
          <a:off x="1364672" y="3926898"/>
          <a:ext cx="5268192" cy="1287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135947</xdr:colOff>
      <xdr:row>30</xdr:row>
      <xdr:rowOff>182707</xdr:rowOff>
    </xdr:from>
    <xdr:to>
      <xdr:col>41</xdr:col>
      <xdr:colOff>342900</xdr:colOff>
      <xdr:row>30</xdr:row>
      <xdr:rowOff>195584</xdr:rowOff>
    </xdr:to>
    <xdr:cxnSp macro="">
      <xdr:nvCxnSpPr>
        <xdr:cNvPr id="253" name="Straight Connector 252"/>
        <xdr:cNvCxnSpPr/>
      </xdr:nvCxnSpPr>
      <xdr:spPr>
        <a:xfrm flipV="1">
          <a:off x="1369867" y="4650798"/>
          <a:ext cx="5268192" cy="1287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3465</xdr:colOff>
      <xdr:row>28</xdr:row>
      <xdr:rowOff>125557</xdr:rowOff>
    </xdr:from>
    <xdr:to>
      <xdr:col>41</xdr:col>
      <xdr:colOff>8660</xdr:colOff>
      <xdr:row>30</xdr:row>
      <xdr:rowOff>271895</xdr:rowOff>
    </xdr:to>
    <xdr:cxnSp macro="">
      <xdr:nvCxnSpPr>
        <xdr:cNvPr id="259" name="Straight Connector 258"/>
        <xdr:cNvCxnSpPr/>
      </xdr:nvCxnSpPr>
      <xdr:spPr>
        <a:xfrm flipH="1">
          <a:off x="6298624" y="3848966"/>
          <a:ext cx="5195" cy="89102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</xdr:colOff>
      <xdr:row>28</xdr:row>
      <xdr:rowOff>130752</xdr:rowOff>
    </xdr:from>
    <xdr:to>
      <xdr:col>40</xdr:col>
      <xdr:colOff>5197</xdr:colOff>
      <xdr:row>30</xdr:row>
      <xdr:rowOff>277090</xdr:rowOff>
    </xdr:to>
    <xdr:cxnSp macro="">
      <xdr:nvCxnSpPr>
        <xdr:cNvPr id="261" name="Straight Connector 260"/>
        <xdr:cNvCxnSpPr/>
      </xdr:nvCxnSpPr>
      <xdr:spPr>
        <a:xfrm flipH="1">
          <a:off x="5857877" y="3854161"/>
          <a:ext cx="5195" cy="89102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868</xdr:colOff>
      <xdr:row>28</xdr:row>
      <xdr:rowOff>135947</xdr:rowOff>
    </xdr:from>
    <xdr:to>
      <xdr:col>39</xdr:col>
      <xdr:colOff>6063</xdr:colOff>
      <xdr:row>30</xdr:row>
      <xdr:rowOff>282285</xdr:rowOff>
    </xdr:to>
    <xdr:cxnSp macro="">
      <xdr:nvCxnSpPr>
        <xdr:cNvPr id="262" name="Straight Connector 261"/>
        <xdr:cNvCxnSpPr/>
      </xdr:nvCxnSpPr>
      <xdr:spPr>
        <a:xfrm flipH="1">
          <a:off x="5421459" y="3859356"/>
          <a:ext cx="5195" cy="89102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1734</xdr:colOff>
      <xdr:row>28</xdr:row>
      <xdr:rowOff>141143</xdr:rowOff>
    </xdr:from>
    <xdr:to>
      <xdr:col>38</xdr:col>
      <xdr:colOff>6929</xdr:colOff>
      <xdr:row>30</xdr:row>
      <xdr:rowOff>287481</xdr:rowOff>
    </xdr:to>
    <xdr:cxnSp macro="">
      <xdr:nvCxnSpPr>
        <xdr:cNvPr id="263" name="Straight Connector 262"/>
        <xdr:cNvCxnSpPr/>
      </xdr:nvCxnSpPr>
      <xdr:spPr>
        <a:xfrm flipH="1">
          <a:off x="4985041" y="3864552"/>
          <a:ext cx="5195" cy="89102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428626</xdr:colOff>
      <xdr:row>28</xdr:row>
      <xdr:rowOff>130753</xdr:rowOff>
    </xdr:from>
    <xdr:to>
      <xdr:col>32</xdr:col>
      <xdr:colOff>433821</xdr:colOff>
      <xdr:row>30</xdr:row>
      <xdr:rowOff>277091</xdr:rowOff>
    </xdr:to>
    <xdr:cxnSp macro="">
      <xdr:nvCxnSpPr>
        <xdr:cNvPr id="266" name="Straight Connector 265"/>
        <xdr:cNvCxnSpPr/>
      </xdr:nvCxnSpPr>
      <xdr:spPr>
        <a:xfrm flipH="1">
          <a:off x="2948421" y="3854162"/>
          <a:ext cx="5195" cy="89102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425163</xdr:colOff>
      <xdr:row>28</xdr:row>
      <xdr:rowOff>135948</xdr:rowOff>
    </xdr:from>
    <xdr:to>
      <xdr:col>31</xdr:col>
      <xdr:colOff>430358</xdr:colOff>
      <xdr:row>30</xdr:row>
      <xdr:rowOff>282286</xdr:rowOff>
    </xdr:to>
    <xdr:cxnSp macro="">
      <xdr:nvCxnSpPr>
        <xdr:cNvPr id="267" name="Straight Connector 266"/>
        <xdr:cNvCxnSpPr/>
      </xdr:nvCxnSpPr>
      <xdr:spPr>
        <a:xfrm flipH="1">
          <a:off x="2507674" y="3859357"/>
          <a:ext cx="5195" cy="89102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426029</xdr:colOff>
      <xdr:row>28</xdr:row>
      <xdr:rowOff>141143</xdr:rowOff>
    </xdr:from>
    <xdr:to>
      <xdr:col>30</xdr:col>
      <xdr:colOff>431224</xdr:colOff>
      <xdr:row>30</xdr:row>
      <xdr:rowOff>287481</xdr:rowOff>
    </xdr:to>
    <xdr:cxnSp macro="">
      <xdr:nvCxnSpPr>
        <xdr:cNvPr id="268" name="Straight Connector 267"/>
        <xdr:cNvCxnSpPr/>
      </xdr:nvCxnSpPr>
      <xdr:spPr>
        <a:xfrm flipH="1">
          <a:off x="2071256" y="3864552"/>
          <a:ext cx="5195" cy="89102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400918</xdr:colOff>
      <xdr:row>28</xdr:row>
      <xdr:rowOff>146339</xdr:rowOff>
    </xdr:from>
    <xdr:to>
      <xdr:col>29</xdr:col>
      <xdr:colOff>406113</xdr:colOff>
      <xdr:row>30</xdr:row>
      <xdr:rowOff>292677</xdr:rowOff>
    </xdr:to>
    <xdr:cxnSp macro="">
      <xdr:nvCxnSpPr>
        <xdr:cNvPr id="269" name="Straight Connector 268"/>
        <xdr:cNvCxnSpPr/>
      </xdr:nvCxnSpPr>
      <xdr:spPr>
        <a:xfrm flipH="1">
          <a:off x="1634838" y="3869748"/>
          <a:ext cx="5195" cy="89102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80043</xdr:colOff>
      <xdr:row>28</xdr:row>
      <xdr:rowOff>360189</xdr:rowOff>
    </xdr:from>
    <xdr:to>
      <xdr:col>36</xdr:col>
      <xdr:colOff>372196</xdr:colOff>
      <xdr:row>28</xdr:row>
      <xdr:rowOff>364191</xdr:rowOff>
    </xdr:to>
    <xdr:cxnSp macro="">
      <xdr:nvCxnSpPr>
        <xdr:cNvPr id="276" name="Straight Connector 275"/>
        <xdr:cNvCxnSpPr/>
      </xdr:nvCxnSpPr>
      <xdr:spPr>
        <a:xfrm>
          <a:off x="3393782" y="4082143"/>
          <a:ext cx="1164611" cy="400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44024</xdr:colOff>
      <xdr:row>29</xdr:row>
      <xdr:rowOff>180095</xdr:rowOff>
    </xdr:from>
    <xdr:to>
      <xdr:col>36</xdr:col>
      <xdr:colOff>408215</xdr:colOff>
      <xdr:row>29</xdr:row>
      <xdr:rowOff>184097</xdr:rowOff>
    </xdr:to>
    <xdr:cxnSp macro="">
      <xdr:nvCxnSpPr>
        <xdr:cNvPr id="280" name="Straight Connector 279"/>
        <xdr:cNvCxnSpPr/>
      </xdr:nvCxnSpPr>
      <xdr:spPr>
        <a:xfrm>
          <a:off x="3357763" y="4274244"/>
          <a:ext cx="1236649" cy="400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4323</xdr:colOff>
      <xdr:row>30</xdr:row>
      <xdr:rowOff>4322</xdr:rowOff>
    </xdr:from>
    <xdr:to>
      <xdr:col>37</xdr:col>
      <xdr:colOff>4323</xdr:colOff>
      <xdr:row>30</xdr:row>
      <xdr:rowOff>8324</xdr:rowOff>
    </xdr:to>
    <xdr:cxnSp macro="">
      <xdr:nvCxnSpPr>
        <xdr:cNvPr id="284" name="Straight Connector 283"/>
        <xdr:cNvCxnSpPr/>
      </xdr:nvCxnSpPr>
      <xdr:spPr>
        <a:xfrm flipV="1">
          <a:off x="3318062" y="4470667"/>
          <a:ext cx="1308687" cy="400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251703</xdr:colOff>
      <xdr:row>32</xdr:row>
      <xdr:rowOff>82159</xdr:rowOff>
    </xdr:from>
    <xdr:to>
      <xdr:col>37</xdr:col>
      <xdr:colOff>114897</xdr:colOff>
      <xdr:row>32</xdr:row>
      <xdr:rowOff>86782</xdr:rowOff>
    </xdr:to>
    <xdr:cxnSp macro="">
      <xdr:nvCxnSpPr>
        <xdr:cNvPr id="289" name="Straight Connector 288"/>
        <xdr:cNvCxnSpPr/>
      </xdr:nvCxnSpPr>
      <xdr:spPr>
        <a:xfrm flipV="1">
          <a:off x="3204453" y="5282809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250502</xdr:colOff>
      <xdr:row>32</xdr:row>
      <xdr:rowOff>259732</xdr:rowOff>
    </xdr:from>
    <xdr:to>
      <xdr:col>37</xdr:col>
      <xdr:colOff>113696</xdr:colOff>
      <xdr:row>32</xdr:row>
      <xdr:rowOff>264355</xdr:rowOff>
    </xdr:to>
    <xdr:cxnSp macro="">
      <xdr:nvCxnSpPr>
        <xdr:cNvPr id="290" name="Straight Connector 289"/>
        <xdr:cNvCxnSpPr/>
      </xdr:nvCxnSpPr>
      <xdr:spPr>
        <a:xfrm flipV="1">
          <a:off x="3203252" y="546038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254944</xdr:colOff>
      <xdr:row>33</xdr:row>
      <xdr:rowOff>90963</xdr:rowOff>
    </xdr:from>
    <xdr:to>
      <xdr:col>37</xdr:col>
      <xdr:colOff>118138</xdr:colOff>
      <xdr:row>33</xdr:row>
      <xdr:rowOff>95586</xdr:rowOff>
    </xdr:to>
    <xdr:cxnSp macro="">
      <xdr:nvCxnSpPr>
        <xdr:cNvPr id="291" name="Straight Connector 290"/>
        <xdr:cNvCxnSpPr/>
      </xdr:nvCxnSpPr>
      <xdr:spPr>
        <a:xfrm flipV="1">
          <a:off x="3207694" y="5663088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258506</xdr:colOff>
      <xdr:row>33</xdr:row>
      <xdr:rowOff>288028</xdr:rowOff>
    </xdr:from>
    <xdr:to>
      <xdr:col>37</xdr:col>
      <xdr:colOff>121700</xdr:colOff>
      <xdr:row>33</xdr:row>
      <xdr:rowOff>292651</xdr:rowOff>
    </xdr:to>
    <xdr:cxnSp macro="">
      <xdr:nvCxnSpPr>
        <xdr:cNvPr id="292" name="Straight Connector 291"/>
        <xdr:cNvCxnSpPr/>
      </xdr:nvCxnSpPr>
      <xdr:spPr>
        <a:xfrm flipV="1">
          <a:off x="3211256" y="586015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257305</xdr:colOff>
      <xdr:row>34</xdr:row>
      <xdr:rowOff>103650</xdr:rowOff>
    </xdr:from>
    <xdr:to>
      <xdr:col>37</xdr:col>
      <xdr:colOff>120499</xdr:colOff>
      <xdr:row>34</xdr:row>
      <xdr:rowOff>108273</xdr:rowOff>
    </xdr:to>
    <xdr:cxnSp macro="">
      <xdr:nvCxnSpPr>
        <xdr:cNvPr id="293" name="Straight Connector 292"/>
        <xdr:cNvCxnSpPr/>
      </xdr:nvCxnSpPr>
      <xdr:spPr>
        <a:xfrm flipV="1">
          <a:off x="3210055" y="604725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268792</xdr:colOff>
      <xdr:row>34</xdr:row>
      <xdr:rowOff>293390</xdr:rowOff>
    </xdr:from>
    <xdr:to>
      <xdr:col>37</xdr:col>
      <xdr:colOff>131986</xdr:colOff>
      <xdr:row>34</xdr:row>
      <xdr:rowOff>298013</xdr:rowOff>
    </xdr:to>
    <xdr:cxnSp macro="">
      <xdr:nvCxnSpPr>
        <xdr:cNvPr id="294" name="Straight Connector 293"/>
        <xdr:cNvCxnSpPr/>
      </xdr:nvCxnSpPr>
      <xdr:spPr>
        <a:xfrm flipV="1">
          <a:off x="3221542" y="623699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272354</xdr:colOff>
      <xdr:row>35</xdr:row>
      <xdr:rowOff>122580</xdr:rowOff>
    </xdr:from>
    <xdr:to>
      <xdr:col>37</xdr:col>
      <xdr:colOff>135548</xdr:colOff>
      <xdr:row>35</xdr:row>
      <xdr:rowOff>127203</xdr:rowOff>
    </xdr:to>
    <xdr:cxnSp macro="">
      <xdr:nvCxnSpPr>
        <xdr:cNvPr id="295" name="Straight Connector 294"/>
        <xdr:cNvCxnSpPr/>
      </xdr:nvCxnSpPr>
      <xdr:spPr>
        <a:xfrm flipV="1">
          <a:off x="3225104" y="643765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272033</xdr:colOff>
      <xdr:row>35</xdr:row>
      <xdr:rowOff>311720</xdr:rowOff>
    </xdr:from>
    <xdr:to>
      <xdr:col>37</xdr:col>
      <xdr:colOff>135227</xdr:colOff>
      <xdr:row>35</xdr:row>
      <xdr:rowOff>316343</xdr:rowOff>
    </xdr:to>
    <xdr:cxnSp macro="">
      <xdr:nvCxnSpPr>
        <xdr:cNvPr id="296" name="Straight Connector 295"/>
        <xdr:cNvCxnSpPr/>
      </xdr:nvCxnSpPr>
      <xdr:spPr>
        <a:xfrm flipV="1">
          <a:off x="3224783" y="662679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270833</xdr:colOff>
      <xdr:row>36</xdr:row>
      <xdr:rowOff>127784</xdr:rowOff>
    </xdr:from>
    <xdr:to>
      <xdr:col>37</xdr:col>
      <xdr:colOff>134027</xdr:colOff>
      <xdr:row>36</xdr:row>
      <xdr:rowOff>132407</xdr:rowOff>
    </xdr:to>
    <xdr:cxnSp macro="">
      <xdr:nvCxnSpPr>
        <xdr:cNvPr id="297" name="Straight Connector 296"/>
        <xdr:cNvCxnSpPr/>
      </xdr:nvCxnSpPr>
      <xdr:spPr>
        <a:xfrm flipV="1">
          <a:off x="3223583" y="681433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279157</xdr:colOff>
      <xdr:row>36</xdr:row>
      <xdr:rowOff>328447</xdr:rowOff>
    </xdr:from>
    <xdr:to>
      <xdr:col>37</xdr:col>
      <xdr:colOff>142351</xdr:colOff>
      <xdr:row>36</xdr:row>
      <xdr:rowOff>333070</xdr:rowOff>
    </xdr:to>
    <xdr:cxnSp macro="">
      <xdr:nvCxnSpPr>
        <xdr:cNvPr id="298" name="Straight Connector 297"/>
        <xdr:cNvCxnSpPr/>
      </xdr:nvCxnSpPr>
      <xdr:spPr>
        <a:xfrm flipV="1">
          <a:off x="3231907" y="7014997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271126</xdr:colOff>
      <xdr:row>38</xdr:row>
      <xdr:rowOff>3924</xdr:rowOff>
    </xdr:from>
    <xdr:to>
      <xdr:col>37</xdr:col>
      <xdr:colOff>134320</xdr:colOff>
      <xdr:row>38</xdr:row>
      <xdr:rowOff>8547</xdr:rowOff>
    </xdr:to>
    <xdr:cxnSp macro="">
      <xdr:nvCxnSpPr>
        <xdr:cNvPr id="299" name="Straight Connector 298"/>
        <xdr:cNvCxnSpPr/>
      </xdr:nvCxnSpPr>
      <xdr:spPr>
        <a:xfrm flipV="1">
          <a:off x="3223876" y="743342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271919</xdr:colOff>
      <xdr:row>39</xdr:row>
      <xdr:rowOff>3924</xdr:rowOff>
    </xdr:from>
    <xdr:to>
      <xdr:col>37</xdr:col>
      <xdr:colOff>135113</xdr:colOff>
      <xdr:row>39</xdr:row>
      <xdr:rowOff>6960</xdr:rowOff>
    </xdr:to>
    <xdr:cxnSp macro="">
      <xdr:nvCxnSpPr>
        <xdr:cNvPr id="300" name="Straight Connector 299"/>
        <xdr:cNvCxnSpPr/>
      </xdr:nvCxnSpPr>
      <xdr:spPr>
        <a:xfrm flipV="1">
          <a:off x="3224669" y="7804899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266363</xdr:colOff>
      <xdr:row>39</xdr:row>
      <xdr:rowOff>365874</xdr:rowOff>
    </xdr:from>
    <xdr:to>
      <xdr:col>37</xdr:col>
      <xdr:colOff>129557</xdr:colOff>
      <xdr:row>39</xdr:row>
      <xdr:rowOff>370497</xdr:rowOff>
    </xdr:to>
    <xdr:cxnSp macro="">
      <xdr:nvCxnSpPr>
        <xdr:cNvPr id="301" name="Straight Connector 300"/>
        <xdr:cNvCxnSpPr/>
      </xdr:nvCxnSpPr>
      <xdr:spPr>
        <a:xfrm flipV="1">
          <a:off x="3219113" y="8166849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267156</xdr:colOff>
      <xdr:row>40</xdr:row>
      <xdr:rowOff>365874</xdr:rowOff>
    </xdr:from>
    <xdr:to>
      <xdr:col>37</xdr:col>
      <xdr:colOff>130350</xdr:colOff>
      <xdr:row>40</xdr:row>
      <xdr:rowOff>368910</xdr:rowOff>
    </xdr:to>
    <xdr:cxnSp macro="">
      <xdr:nvCxnSpPr>
        <xdr:cNvPr id="302" name="Straight Connector 301"/>
        <xdr:cNvCxnSpPr/>
      </xdr:nvCxnSpPr>
      <xdr:spPr>
        <a:xfrm flipV="1">
          <a:off x="3219906" y="8538324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266364</xdr:colOff>
      <xdr:row>41</xdr:row>
      <xdr:rowOff>356349</xdr:rowOff>
    </xdr:from>
    <xdr:to>
      <xdr:col>37</xdr:col>
      <xdr:colOff>129558</xdr:colOff>
      <xdr:row>41</xdr:row>
      <xdr:rowOff>360972</xdr:rowOff>
    </xdr:to>
    <xdr:cxnSp macro="">
      <xdr:nvCxnSpPr>
        <xdr:cNvPr id="303" name="Straight Connector 302"/>
        <xdr:cNvCxnSpPr/>
      </xdr:nvCxnSpPr>
      <xdr:spPr>
        <a:xfrm flipV="1">
          <a:off x="3219114" y="890027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267157</xdr:colOff>
      <xdr:row>42</xdr:row>
      <xdr:rowOff>356349</xdr:rowOff>
    </xdr:from>
    <xdr:to>
      <xdr:col>37</xdr:col>
      <xdr:colOff>130351</xdr:colOff>
      <xdr:row>42</xdr:row>
      <xdr:rowOff>359385</xdr:rowOff>
    </xdr:to>
    <xdr:cxnSp macro="">
      <xdr:nvCxnSpPr>
        <xdr:cNvPr id="304" name="Straight Connector 303"/>
        <xdr:cNvCxnSpPr/>
      </xdr:nvCxnSpPr>
      <xdr:spPr>
        <a:xfrm flipV="1">
          <a:off x="3219907" y="9271749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261601</xdr:colOff>
      <xdr:row>43</xdr:row>
      <xdr:rowOff>346824</xdr:rowOff>
    </xdr:from>
    <xdr:to>
      <xdr:col>37</xdr:col>
      <xdr:colOff>124795</xdr:colOff>
      <xdr:row>43</xdr:row>
      <xdr:rowOff>351447</xdr:rowOff>
    </xdr:to>
    <xdr:cxnSp macro="">
      <xdr:nvCxnSpPr>
        <xdr:cNvPr id="305" name="Straight Connector 304"/>
        <xdr:cNvCxnSpPr/>
      </xdr:nvCxnSpPr>
      <xdr:spPr>
        <a:xfrm flipV="1">
          <a:off x="3214351" y="9633699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262394</xdr:colOff>
      <xdr:row>44</xdr:row>
      <xdr:rowOff>346824</xdr:rowOff>
    </xdr:from>
    <xdr:to>
      <xdr:col>37</xdr:col>
      <xdr:colOff>125588</xdr:colOff>
      <xdr:row>44</xdr:row>
      <xdr:rowOff>349860</xdr:rowOff>
    </xdr:to>
    <xdr:cxnSp macro="">
      <xdr:nvCxnSpPr>
        <xdr:cNvPr id="306" name="Straight Connector 305"/>
        <xdr:cNvCxnSpPr/>
      </xdr:nvCxnSpPr>
      <xdr:spPr>
        <a:xfrm flipV="1">
          <a:off x="3215144" y="10005174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256839</xdr:colOff>
      <xdr:row>45</xdr:row>
      <xdr:rowOff>370637</xdr:rowOff>
    </xdr:from>
    <xdr:to>
      <xdr:col>37</xdr:col>
      <xdr:colOff>120033</xdr:colOff>
      <xdr:row>46</xdr:row>
      <xdr:rowOff>3785</xdr:rowOff>
    </xdr:to>
    <xdr:cxnSp macro="">
      <xdr:nvCxnSpPr>
        <xdr:cNvPr id="307" name="Straight Connector 306"/>
        <xdr:cNvCxnSpPr/>
      </xdr:nvCxnSpPr>
      <xdr:spPr>
        <a:xfrm flipV="1">
          <a:off x="3209589" y="1040046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257632</xdr:colOff>
      <xdr:row>46</xdr:row>
      <xdr:rowOff>370637</xdr:rowOff>
    </xdr:from>
    <xdr:to>
      <xdr:col>37</xdr:col>
      <xdr:colOff>120826</xdr:colOff>
      <xdr:row>47</xdr:row>
      <xdr:rowOff>2198</xdr:rowOff>
    </xdr:to>
    <xdr:cxnSp macro="">
      <xdr:nvCxnSpPr>
        <xdr:cNvPr id="308" name="Straight Connector 307"/>
        <xdr:cNvCxnSpPr/>
      </xdr:nvCxnSpPr>
      <xdr:spPr>
        <a:xfrm flipV="1">
          <a:off x="3210382" y="10771937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252076</xdr:colOff>
      <xdr:row>47</xdr:row>
      <xdr:rowOff>361112</xdr:rowOff>
    </xdr:from>
    <xdr:to>
      <xdr:col>37</xdr:col>
      <xdr:colOff>115270</xdr:colOff>
      <xdr:row>47</xdr:row>
      <xdr:rowOff>365735</xdr:rowOff>
    </xdr:to>
    <xdr:cxnSp macro="">
      <xdr:nvCxnSpPr>
        <xdr:cNvPr id="309" name="Straight Connector 308"/>
        <xdr:cNvCxnSpPr/>
      </xdr:nvCxnSpPr>
      <xdr:spPr>
        <a:xfrm flipV="1">
          <a:off x="3204826" y="11133887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252869</xdr:colOff>
      <xdr:row>48</xdr:row>
      <xdr:rowOff>361112</xdr:rowOff>
    </xdr:from>
    <xdr:to>
      <xdr:col>37</xdr:col>
      <xdr:colOff>116063</xdr:colOff>
      <xdr:row>48</xdr:row>
      <xdr:rowOff>364148</xdr:rowOff>
    </xdr:to>
    <xdr:cxnSp macro="">
      <xdr:nvCxnSpPr>
        <xdr:cNvPr id="310" name="Straight Connector 309"/>
        <xdr:cNvCxnSpPr/>
      </xdr:nvCxnSpPr>
      <xdr:spPr>
        <a:xfrm flipV="1">
          <a:off x="3205619" y="11505362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252619</xdr:colOff>
      <xdr:row>50</xdr:row>
      <xdr:rowOff>3674</xdr:rowOff>
    </xdr:from>
    <xdr:to>
      <xdr:col>37</xdr:col>
      <xdr:colOff>115813</xdr:colOff>
      <xdr:row>50</xdr:row>
      <xdr:rowOff>6209</xdr:rowOff>
    </xdr:to>
    <xdr:cxnSp macro="">
      <xdr:nvCxnSpPr>
        <xdr:cNvPr id="311" name="Straight Connector 310"/>
        <xdr:cNvCxnSpPr/>
      </xdr:nvCxnSpPr>
      <xdr:spPr>
        <a:xfrm flipV="1">
          <a:off x="3220408" y="11874832"/>
          <a:ext cx="1557642" cy="253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247063</xdr:colOff>
      <xdr:row>50</xdr:row>
      <xdr:rowOff>365123</xdr:rowOff>
    </xdr:from>
    <xdr:to>
      <xdr:col>37</xdr:col>
      <xdr:colOff>110257</xdr:colOff>
      <xdr:row>50</xdr:row>
      <xdr:rowOff>369746</xdr:rowOff>
    </xdr:to>
    <xdr:cxnSp macro="">
      <xdr:nvCxnSpPr>
        <xdr:cNvPr id="312" name="Straight Connector 311"/>
        <xdr:cNvCxnSpPr/>
      </xdr:nvCxnSpPr>
      <xdr:spPr>
        <a:xfrm flipV="1">
          <a:off x="3214852" y="12236281"/>
          <a:ext cx="1557642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247856</xdr:colOff>
      <xdr:row>51</xdr:row>
      <xdr:rowOff>365123</xdr:rowOff>
    </xdr:from>
    <xdr:to>
      <xdr:col>37</xdr:col>
      <xdr:colOff>111050</xdr:colOff>
      <xdr:row>51</xdr:row>
      <xdr:rowOff>368159</xdr:rowOff>
    </xdr:to>
    <xdr:cxnSp macro="">
      <xdr:nvCxnSpPr>
        <xdr:cNvPr id="313" name="Straight Connector 312"/>
        <xdr:cNvCxnSpPr/>
      </xdr:nvCxnSpPr>
      <xdr:spPr>
        <a:xfrm flipV="1">
          <a:off x="3215645" y="12607255"/>
          <a:ext cx="1557642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257238</xdr:colOff>
      <xdr:row>53</xdr:row>
      <xdr:rowOff>7006</xdr:rowOff>
    </xdr:from>
    <xdr:to>
      <xdr:col>37</xdr:col>
      <xdr:colOff>120432</xdr:colOff>
      <xdr:row>53</xdr:row>
      <xdr:rowOff>11629</xdr:rowOff>
    </xdr:to>
    <xdr:cxnSp macro="">
      <xdr:nvCxnSpPr>
        <xdr:cNvPr id="314" name="Straight Connector 313"/>
        <xdr:cNvCxnSpPr/>
      </xdr:nvCxnSpPr>
      <xdr:spPr>
        <a:xfrm flipV="1">
          <a:off x="3225027" y="12991085"/>
          <a:ext cx="1557642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265563</xdr:colOff>
      <xdr:row>53</xdr:row>
      <xdr:rowOff>208331</xdr:rowOff>
    </xdr:from>
    <xdr:to>
      <xdr:col>37</xdr:col>
      <xdr:colOff>128757</xdr:colOff>
      <xdr:row>53</xdr:row>
      <xdr:rowOff>212954</xdr:rowOff>
    </xdr:to>
    <xdr:cxnSp macro="">
      <xdr:nvCxnSpPr>
        <xdr:cNvPr id="315" name="Straight Connector 314"/>
        <xdr:cNvCxnSpPr/>
      </xdr:nvCxnSpPr>
      <xdr:spPr>
        <a:xfrm flipV="1">
          <a:off x="3233352" y="13192410"/>
          <a:ext cx="1557642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264362</xdr:colOff>
      <xdr:row>54</xdr:row>
      <xdr:rowOff>14930</xdr:rowOff>
    </xdr:from>
    <xdr:to>
      <xdr:col>37</xdr:col>
      <xdr:colOff>127556</xdr:colOff>
      <xdr:row>54</xdr:row>
      <xdr:rowOff>19553</xdr:rowOff>
    </xdr:to>
    <xdr:cxnSp macro="">
      <xdr:nvCxnSpPr>
        <xdr:cNvPr id="316" name="Straight Connector 315"/>
        <xdr:cNvCxnSpPr/>
      </xdr:nvCxnSpPr>
      <xdr:spPr>
        <a:xfrm flipV="1">
          <a:off x="3232151" y="13369983"/>
          <a:ext cx="1557642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268804</xdr:colOff>
      <xdr:row>54</xdr:row>
      <xdr:rowOff>217134</xdr:rowOff>
    </xdr:from>
    <xdr:to>
      <xdr:col>37</xdr:col>
      <xdr:colOff>131998</xdr:colOff>
      <xdr:row>54</xdr:row>
      <xdr:rowOff>221757</xdr:rowOff>
    </xdr:to>
    <xdr:cxnSp macro="">
      <xdr:nvCxnSpPr>
        <xdr:cNvPr id="317" name="Straight Connector 316"/>
        <xdr:cNvCxnSpPr/>
      </xdr:nvCxnSpPr>
      <xdr:spPr>
        <a:xfrm flipV="1">
          <a:off x="3236593" y="13572187"/>
          <a:ext cx="1557642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272366</xdr:colOff>
      <xdr:row>55</xdr:row>
      <xdr:rowOff>43226</xdr:rowOff>
    </xdr:from>
    <xdr:to>
      <xdr:col>37</xdr:col>
      <xdr:colOff>135560</xdr:colOff>
      <xdr:row>55</xdr:row>
      <xdr:rowOff>47849</xdr:rowOff>
    </xdr:to>
    <xdr:cxnSp macro="">
      <xdr:nvCxnSpPr>
        <xdr:cNvPr id="318" name="Straight Connector 317"/>
        <xdr:cNvCxnSpPr/>
      </xdr:nvCxnSpPr>
      <xdr:spPr>
        <a:xfrm flipV="1">
          <a:off x="3240155" y="13769252"/>
          <a:ext cx="1557642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271165</xdr:colOff>
      <xdr:row>55</xdr:row>
      <xdr:rowOff>229822</xdr:rowOff>
    </xdr:from>
    <xdr:to>
      <xdr:col>37</xdr:col>
      <xdr:colOff>134359</xdr:colOff>
      <xdr:row>55</xdr:row>
      <xdr:rowOff>234445</xdr:rowOff>
    </xdr:to>
    <xdr:cxnSp macro="">
      <xdr:nvCxnSpPr>
        <xdr:cNvPr id="319" name="Straight Connector 318"/>
        <xdr:cNvCxnSpPr/>
      </xdr:nvCxnSpPr>
      <xdr:spPr>
        <a:xfrm flipV="1">
          <a:off x="3238954" y="13955848"/>
          <a:ext cx="1557642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282652</xdr:colOff>
      <xdr:row>56</xdr:row>
      <xdr:rowOff>48588</xdr:rowOff>
    </xdr:from>
    <xdr:to>
      <xdr:col>37</xdr:col>
      <xdr:colOff>145846</xdr:colOff>
      <xdr:row>56</xdr:row>
      <xdr:rowOff>53211</xdr:rowOff>
    </xdr:to>
    <xdr:cxnSp macro="">
      <xdr:nvCxnSpPr>
        <xdr:cNvPr id="320" name="Straight Connector 319"/>
        <xdr:cNvCxnSpPr/>
      </xdr:nvCxnSpPr>
      <xdr:spPr>
        <a:xfrm flipV="1">
          <a:off x="3250441" y="14145588"/>
          <a:ext cx="1557642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286214</xdr:colOff>
      <xdr:row>56</xdr:row>
      <xdr:rowOff>248752</xdr:rowOff>
    </xdr:from>
    <xdr:to>
      <xdr:col>37</xdr:col>
      <xdr:colOff>149408</xdr:colOff>
      <xdr:row>56</xdr:row>
      <xdr:rowOff>253375</xdr:rowOff>
    </xdr:to>
    <xdr:cxnSp macro="">
      <xdr:nvCxnSpPr>
        <xdr:cNvPr id="321" name="Straight Connector 320"/>
        <xdr:cNvCxnSpPr/>
      </xdr:nvCxnSpPr>
      <xdr:spPr>
        <a:xfrm flipV="1">
          <a:off x="3254003" y="14345752"/>
          <a:ext cx="1557642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285893</xdr:colOff>
      <xdr:row>57</xdr:row>
      <xdr:rowOff>66918</xdr:rowOff>
    </xdr:from>
    <xdr:to>
      <xdr:col>37</xdr:col>
      <xdr:colOff>149087</xdr:colOff>
      <xdr:row>57</xdr:row>
      <xdr:rowOff>71541</xdr:rowOff>
    </xdr:to>
    <xdr:cxnSp macro="">
      <xdr:nvCxnSpPr>
        <xdr:cNvPr id="322" name="Straight Connector 321"/>
        <xdr:cNvCxnSpPr/>
      </xdr:nvCxnSpPr>
      <xdr:spPr>
        <a:xfrm flipV="1">
          <a:off x="3253682" y="14534892"/>
          <a:ext cx="1557642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284693</xdr:colOff>
      <xdr:row>57</xdr:row>
      <xdr:rowOff>253955</xdr:rowOff>
    </xdr:from>
    <xdr:to>
      <xdr:col>37</xdr:col>
      <xdr:colOff>147887</xdr:colOff>
      <xdr:row>57</xdr:row>
      <xdr:rowOff>258578</xdr:rowOff>
    </xdr:to>
    <xdr:cxnSp macro="">
      <xdr:nvCxnSpPr>
        <xdr:cNvPr id="323" name="Straight Connector 322"/>
        <xdr:cNvCxnSpPr/>
      </xdr:nvCxnSpPr>
      <xdr:spPr>
        <a:xfrm flipV="1">
          <a:off x="3252482" y="14721929"/>
          <a:ext cx="1557642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293017</xdr:colOff>
      <xdr:row>58</xdr:row>
      <xdr:rowOff>83645</xdr:rowOff>
    </xdr:from>
    <xdr:to>
      <xdr:col>37</xdr:col>
      <xdr:colOff>156211</xdr:colOff>
      <xdr:row>58</xdr:row>
      <xdr:rowOff>88268</xdr:rowOff>
    </xdr:to>
    <xdr:cxnSp macro="">
      <xdr:nvCxnSpPr>
        <xdr:cNvPr id="324" name="Straight Connector 323"/>
        <xdr:cNvCxnSpPr/>
      </xdr:nvCxnSpPr>
      <xdr:spPr>
        <a:xfrm flipV="1">
          <a:off x="3260806" y="14922592"/>
          <a:ext cx="1557642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</xdr:colOff>
      <xdr:row>52</xdr:row>
      <xdr:rowOff>103291</xdr:rowOff>
    </xdr:from>
    <xdr:to>
      <xdr:col>34</xdr:col>
      <xdr:colOff>164856</xdr:colOff>
      <xdr:row>53</xdr:row>
      <xdr:rowOff>109903</xdr:rowOff>
    </xdr:to>
    <xdr:cxnSp macro="">
      <xdr:nvCxnSpPr>
        <xdr:cNvPr id="326" name="Straight Connector 325"/>
        <xdr:cNvCxnSpPr/>
      </xdr:nvCxnSpPr>
      <xdr:spPr>
        <a:xfrm>
          <a:off x="6202241" y="12683618"/>
          <a:ext cx="164855" cy="37662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371064</xdr:colOff>
      <xdr:row>52</xdr:row>
      <xdr:rowOff>286225</xdr:rowOff>
    </xdr:from>
    <xdr:to>
      <xdr:col>34</xdr:col>
      <xdr:colOff>0</xdr:colOff>
      <xdr:row>63</xdr:row>
      <xdr:rowOff>215347</xdr:rowOff>
    </xdr:to>
    <xdr:cxnSp macro="">
      <xdr:nvCxnSpPr>
        <xdr:cNvPr id="331" name="Straight Connector 330"/>
        <xdr:cNvCxnSpPr/>
      </xdr:nvCxnSpPr>
      <xdr:spPr>
        <a:xfrm flipH="1" flipV="1">
          <a:off x="6197879" y="12958616"/>
          <a:ext cx="1654" cy="4029014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434837</xdr:colOff>
      <xdr:row>52</xdr:row>
      <xdr:rowOff>308740</xdr:rowOff>
    </xdr:from>
    <xdr:to>
      <xdr:col>37</xdr:col>
      <xdr:colOff>8248</xdr:colOff>
      <xdr:row>63</xdr:row>
      <xdr:rowOff>120097</xdr:rowOff>
    </xdr:to>
    <xdr:cxnSp macro="">
      <xdr:nvCxnSpPr>
        <xdr:cNvPr id="332" name="Straight Connector 331"/>
        <xdr:cNvCxnSpPr/>
      </xdr:nvCxnSpPr>
      <xdr:spPr>
        <a:xfrm flipV="1">
          <a:off x="7512326" y="12981131"/>
          <a:ext cx="12389" cy="391124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156785</xdr:colOff>
      <xdr:row>53</xdr:row>
      <xdr:rowOff>100588</xdr:rowOff>
    </xdr:from>
    <xdr:to>
      <xdr:col>34</xdr:col>
      <xdr:colOff>158023</xdr:colOff>
      <xdr:row>58</xdr:row>
      <xdr:rowOff>348028</xdr:rowOff>
    </xdr:to>
    <xdr:cxnSp macro="">
      <xdr:nvCxnSpPr>
        <xdr:cNvPr id="333" name="Straight Connector 332"/>
        <xdr:cNvCxnSpPr/>
      </xdr:nvCxnSpPr>
      <xdr:spPr>
        <a:xfrm flipH="1" flipV="1">
          <a:off x="6359025" y="13050925"/>
          <a:ext cx="1238" cy="2097488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294863</xdr:colOff>
      <xdr:row>53</xdr:row>
      <xdr:rowOff>92461</xdr:rowOff>
    </xdr:from>
    <xdr:to>
      <xdr:col>36</xdr:col>
      <xdr:colOff>296103</xdr:colOff>
      <xdr:row>59</xdr:row>
      <xdr:rowOff>7804</xdr:rowOff>
    </xdr:to>
    <xdr:cxnSp macro="">
      <xdr:nvCxnSpPr>
        <xdr:cNvPr id="334" name="Straight Connector 333"/>
        <xdr:cNvCxnSpPr/>
      </xdr:nvCxnSpPr>
      <xdr:spPr>
        <a:xfrm flipH="1" flipV="1">
          <a:off x="7376334" y="13042798"/>
          <a:ext cx="1240" cy="213540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289414</xdr:colOff>
      <xdr:row>52</xdr:row>
      <xdr:rowOff>90055</xdr:rowOff>
    </xdr:from>
    <xdr:to>
      <xdr:col>37</xdr:col>
      <xdr:colOff>1732</xdr:colOff>
      <xdr:row>53</xdr:row>
      <xdr:rowOff>106240</xdr:rowOff>
    </xdr:to>
    <xdr:cxnSp macro="">
      <xdr:nvCxnSpPr>
        <xdr:cNvPr id="335" name="Straight Connector 334"/>
        <xdr:cNvCxnSpPr/>
      </xdr:nvCxnSpPr>
      <xdr:spPr>
        <a:xfrm flipH="1">
          <a:off x="7370885" y="12670382"/>
          <a:ext cx="151934" cy="38619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10702</xdr:colOff>
      <xdr:row>58</xdr:row>
      <xdr:rowOff>373513</xdr:rowOff>
    </xdr:from>
    <xdr:to>
      <xdr:col>32</xdr:col>
      <xdr:colOff>431932</xdr:colOff>
      <xdr:row>59</xdr:row>
      <xdr:rowOff>10702</xdr:rowOff>
    </xdr:to>
    <xdr:cxnSp macro="">
      <xdr:nvCxnSpPr>
        <xdr:cNvPr id="338" name="Straight Connector 337"/>
        <xdr:cNvCxnSpPr/>
      </xdr:nvCxnSpPr>
      <xdr:spPr>
        <a:xfrm flipV="1">
          <a:off x="2857500" y="15356659"/>
          <a:ext cx="2925556" cy="1176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14883</xdr:colOff>
      <xdr:row>64</xdr:row>
      <xdr:rowOff>352346</xdr:rowOff>
    </xdr:from>
    <xdr:to>
      <xdr:col>33</xdr:col>
      <xdr:colOff>329</xdr:colOff>
      <xdr:row>65</xdr:row>
      <xdr:rowOff>0</xdr:rowOff>
    </xdr:to>
    <xdr:cxnSp macro="">
      <xdr:nvCxnSpPr>
        <xdr:cNvPr id="340" name="Straight Connector 339"/>
        <xdr:cNvCxnSpPr/>
      </xdr:nvCxnSpPr>
      <xdr:spPr>
        <a:xfrm flipV="1">
          <a:off x="13974961" y="25548948"/>
          <a:ext cx="3200134" cy="1972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58</xdr:row>
      <xdr:rowOff>363876</xdr:rowOff>
    </xdr:from>
    <xdr:to>
      <xdr:col>45</xdr:col>
      <xdr:colOff>10702</xdr:colOff>
      <xdr:row>59</xdr:row>
      <xdr:rowOff>10702</xdr:rowOff>
    </xdr:to>
    <xdr:cxnSp macro="">
      <xdr:nvCxnSpPr>
        <xdr:cNvPr id="346" name="Straight Connector 345"/>
        <xdr:cNvCxnSpPr/>
      </xdr:nvCxnSpPr>
      <xdr:spPr>
        <a:xfrm>
          <a:off x="7823343" y="15347022"/>
          <a:ext cx="3082247" cy="2140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64</xdr:row>
      <xdr:rowOff>353293</xdr:rowOff>
    </xdr:from>
    <xdr:to>
      <xdr:col>45</xdr:col>
      <xdr:colOff>0</xdr:colOff>
      <xdr:row>64</xdr:row>
      <xdr:rowOff>359833</xdr:rowOff>
    </xdr:to>
    <xdr:cxnSp macro="">
      <xdr:nvCxnSpPr>
        <xdr:cNvPr id="347" name="Straight Connector 346"/>
        <xdr:cNvCxnSpPr/>
      </xdr:nvCxnSpPr>
      <xdr:spPr>
        <a:xfrm flipV="1">
          <a:off x="5799667" y="17392460"/>
          <a:ext cx="5106458" cy="654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63</xdr:row>
      <xdr:rowOff>209550</xdr:rowOff>
    </xdr:from>
    <xdr:to>
      <xdr:col>36</xdr:col>
      <xdr:colOff>195263</xdr:colOff>
      <xdr:row>63</xdr:row>
      <xdr:rowOff>209550</xdr:rowOff>
    </xdr:to>
    <xdr:cxnSp macro="">
      <xdr:nvCxnSpPr>
        <xdr:cNvPr id="366" name="Straight Connector 365"/>
        <xdr:cNvCxnSpPr/>
      </xdr:nvCxnSpPr>
      <xdr:spPr>
        <a:xfrm>
          <a:off x="6191250" y="16925925"/>
          <a:ext cx="1071563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270427</xdr:colOff>
      <xdr:row>63</xdr:row>
      <xdr:rowOff>128588</xdr:rowOff>
    </xdr:from>
    <xdr:to>
      <xdr:col>37</xdr:col>
      <xdr:colOff>0</xdr:colOff>
      <xdr:row>63</xdr:row>
      <xdr:rowOff>130865</xdr:rowOff>
    </xdr:to>
    <xdr:cxnSp macro="">
      <xdr:nvCxnSpPr>
        <xdr:cNvPr id="367" name="Straight Connector 366"/>
        <xdr:cNvCxnSpPr/>
      </xdr:nvCxnSpPr>
      <xdr:spPr>
        <a:xfrm flipV="1">
          <a:off x="6461677" y="16844963"/>
          <a:ext cx="1044023" cy="2277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246586</xdr:colOff>
      <xdr:row>60</xdr:row>
      <xdr:rowOff>176517</xdr:rowOff>
    </xdr:from>
    <xdr:to>
      <xdr:col>37</xdr:col>
      <xdr:colOff>109780</xdr:colOff>
      <xdr:row>60</xdr:row>
      <xdr:rowOff>178840</xdr:rowOff>
    </xdr:to>
    <xdr:cxnSp macro="">
      <xdr:nvCxnSpPr>
        <xdr:cNvPr id="373" name="Straight Connector 372"/>
        <xdr:cNvCxnSpPr/>
      </xdr:nvCxnSpPr>
      <xdr:spPr>
        <a:xfrm flipV="1">
          <a:off x="6046253" y="15734017"/>
          <a:ext cx="1551235" cy="23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241617</xdr:colOff>
      <xdr:row>61</xdr:row>
      <xdr:rowOff>102757</xdr:rowOff>
    </xdr:from>
    <xdr:to>
      <xdr:col>37</xdr:col>
      <xdr:colOff>104811</xdr:colOff>
      <xdr:row>61</xdr:row>
      <xdr:rowOff>107380</xdr:rowOff>
    </xdr:to>
    <xdr:cxnSp macro="">
      <xdr:nvCxnSpPr>
        <xdr:cNvPr id="374" name="Straight Connector 373"/>
        <xdr:cNvCxnSpPr/>
      </xdr:nvCxnSpPr>
      <xdr:spPr>
        <a:xfrm flipV="1">
          <a:off x="6041284" y="16030674"/>
          <a:ext cx="1551235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260805</xdr:colOff>
      <xdr:row>62</xdr:row>
      <xdr:rowOff>91345</xdr:rowOff>
    </xdr:from>
    <xdr:to>
      <xdr:col>37</xdr:col>
      <xdr:colOff>123999</xdr:colOff>
      <xdr:row>62</xdr:row>
      <xdr:rowOff>95968</xdr:rowOff>
    </xdr:to>
    <xdr:cxnSp macro="">
      <xdr:nvCxnSpPr>
        <xdr:cNvPr id="375" name="Straight Connector 374"/>
        <xdr:cNvCxnSpPr/>
      </xdr:nvCxnSpPr>
      <xdr:spPr>
        <a:xfrm flipV="1">
          <a:off x="6060472" y="16389678"/>
          <a:ext cx="1551235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259976</xdr:colOff>
      <xdr:row>62</xdr:row>
      <xdr:rowOff>365684</xdr:rowOff>
    </xdr:from>
    <xdr:to>
      <xdr:col>37</xdr:col>
      <xdr:colOff>123170</xdr:colOff>
      <xdr:row>62</xdr:row>
      <xdr:rowOff>370307</xdr:rowOff>
    </xdr:to>
    <xdr:cxnSp macro="">
      <xdr:nvCxnSpPr>
        <xdr:cNvPr id="376" name="Straight Connector 375"/>
        <xdr:cNvCxnSpPr/>
      </xdr:nvCxnSpPr>
      <xdr:spPr>
        <a:xfrm flipV="1">
          <a:off x="6086791" y="16765249"/>
          <a:ext cx="1552846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259292</xdr:colOff>
      <xdr:row>59</xdr:row>
      <xdr:rowOff>254001</xdr:rowOff>
    </xdr:from>
    <xdr:to>
      <xdr:col>44</xdr:col>
      <xdr:colOff>259291</xdr:colOff>
      <xdr:row>59</xdr:row>
      <xdr:rowOff>269875</xdr:rowOff>
    </xdr:to>
    <xdr:cxnSp macro="">
      <xdr:nvCxnSpPr>
        <xdr:cNvPr id="377" name="Straight Connector 376"/>
        <xdr:cNvCxnSpPr/>
      </xdr:nvCxnSpPr>
      <xdr:spPr>
        <a:xfrm>
          <a:off x="3111500" y="15441084"/>
          <a:ext cx="7614708" cy="1587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59</xdr:row>
      <xdr:rowOff>5292</xdr:rowOff>
    </xdr:from>
    <xdr:to>
      <xdr:col>26</xdr:col>
      <xdr:colOff>5293</xdr:colOff>
      <xdr:row>65</xdr:row>
      <xdr:rowOff>0</xdr:rowOff>
    </xdr:to>
    <xdr:cxnSp macro="">
      <xdr:nvCxnSpPr>
        <xdr:cNvPr id="378" name="Straight Connector 377"/>
        <xdr:cNvCxnSpPr/>
      </xdr:nvCxnSpPr>
      <xdr:spPr>
        <a:xfrm flipH="1">
          <a:off x="13960078" y="23341542"/>
          <a:ext cx="5293" cy="222713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438150</xdr:colOff>
      <xdr:row>58</xdr:row>
      <xdr:rowOff>369358</xdr:rowOff>
    </xdr:from>
    <xdr:to>
      <xdr:col>45</xdr:col>
      <xdr:colOff>0</xdr:colOff>
      <xdr:row>64</xdr:row>
      <xdr:rowOff>365125</xdr:rowOff>
    </xdr:to>
    <xdr:cxnSp macro="">
      <xdr:nvCxnSpPr>
        <xdr:cNvPr id="382" name="Straight Connector 381"/>
        <xdr:cNvCxnSpPr/>
      </xdr:nvCxnSpPr>
      <xdr:spPr>
        <a:xfrm>
          <a:off x="10905067" y="15186025"/>
          <a:ext cx="1058" cy="221826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205318</xdr:colOff>
      <xdr:row>64</xdr:row>
      <xdr:rowOff>152401</xdr:rowOff>
    </xdr:from>
    <xdr:to>
      <xdr:col>44</xdr:col>
      <xdr:colOff>205317</xdr:colOff>
      <xdr:row>64</xdr:row>
      <xdr:rowOff>168275</xdr:rowOff>
    </xdr:to>
    <xdr:cxnSp macro="">
      <xdr:nvCxnSpPr>
        <xdr:cNvPr id="385" name="Straight Connector 384"/>
        <xdr:cNvCxnSpPr/>
      </xdr:nvCxnSpPr>
      <xdr:spPr>
        <a:xfrm>
          <a:off x="3057526" y="17191568"/>
          <a:ext cx="7614708" cy="1587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354542</xdr:colOff>
      <xdr:row>59</xdr:row>
      <xdr:rowOff>296335</xdr:rowOff>
    </xdr:from>
    <xdr:to>
      <xdr:col>44</xdr:col>
      <xdr:colOff>95250</xdr:colOff>
      <xdr:row>60</xdr:row>
      <xdr:rowOff>105834</xdr:rowOff>
    </xdr:to>
    <xdr:sp macro="" textlink="">
      <xdr:nvSpPr>
        <xdr:cNvPr id="390" name="Donut 389"/>
        <xdr:cNvSpPr/>
      </xdr:nvSpPr>
      <xdr:spPr>
        <a:xfrm>
          <a:off x="10382250" y="15483418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42</xdr:col>
      <xdr:colOff>348192</xdr:colOff>
      <xdr:row>59</xdr:row>
      <xdr:rowOff>295277</xdr:rowOff>
    </xdr:from>
    <xdr:to>
      <xdr:col>43</xdr:col>
      <xdr:colOff>88901</xdr:colOff>
      <xdr:row>60</xdr:row>
      <xdr:rowOff>104776</xdr:rowOff>
    </xdr:to>
    <xdr:sp macro="" textlink="">
      <xdr:nvSpPr>
        <xdr:cNvPr id="391" name="Donut 390"/>
        <xdr:cNvSpPr/>
      </xdr:nvSpPr>
      <xdr:spPr>
        <a:xfrm>
          <a:off x="9936692" y="15482360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352425</xdr:colOff>
      <xdr:row>59</xdr:row>
      <xdr:rowOff>288927</xdr:rowOff>
    </xdr:from>
    <xdr:to>
      <xdr:col>42</xdr:col>
      <xdr:colOff>93134</xdr:colOff>
      <xdr:row>60</xdr:row>
      <xdr:rowOff>98426</xdr:rowOff>
    </xdr:to>
    <xdr:sp macro="" textlink="">
      <xdr:nvSpPr>
        <xdr:cNvPr id="392" name="Donut 391"/>
        <xdr:cNvSpPr/>
      </xdr:nvSpPr>
      <xdr:spPr>
        <a:xfrm>
          <a:off x="9501717" y="15476010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351367</xdr:colOff>
      <xdr:row>59</xdr:row>
      <xdr:rowOff>293161</xdr:rowOff>
    </xdr:from>
    <xdr:to>
      <xdr:col>41</xdr:col>
      <xdr:colOff>92075</xdr:colOff>
      <xdr:row>60</xdr:row>
      <xdr:rowOff>102660</xdr:rowOff>
    </xdr:to>
    <xdr:sp macro="" textlink="">
      <xdr:nvSpPr>
        <xdr:cNvPr id="393" name="Donut 392"/>
        <xdr:cNvSpPr/>
      </xdr:nvSpPr>
      <xdr:spPr>
        <a:xfrm>
          <a:off x="9061450" y="15480244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39</xdr:col>
      <xdr:colOff>355600</xdr:colOff>
      <xdr:row>59</xdr:row>
      <xdr:rowOff>292103</xdr:rowOff>
    </xdr:from>
    <xdr:to>
      <xdr:col>40</xdr:col>
      <xdr:colOff>96309</xdr:colOff>
      <xdr:row>60</xdr:row>
      <xdr:rowOff>101602</xdr:rowOff>
    </xdr:to>
    <xdr:sp macro="" textlink="">
      <xdr:nvSpPr>
        <xdr:cNvPr id="394" name="Donut 393"/>
        <xdr:cNvSpPr/>
      </xdr:nvSpPr>
      <xdr:spPr>
        <a:xfrm>
          <a:off x="8626475" y="15479186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38</xdr:col>
      <xdr:colOff>427811</xdr:colOff>
      <xdr:row>59</xdr:row>
      <xdr:rowOff>291044</xdr:rowOff>
    </xdr:from>
    <xdr:to>
      <xdr:col>39</xdr:col>
      <xdr:colOff>36636</xdr:colOff>
      <xdr:row>60</xdr:row>
      <xdr:rowOff>109904</xdr:rowOff>
    </xdr:to>
    <xdr:sp macro="" textlink="">
      <xdr:nvSpPr>
        <xdr:cNvPr id="395" name="Donut 394"/>
        <xdr:cNvSpPr/>
      </xdr:nvSpPr>
      <xdr:spPr>
        <a:xfrm>
          <a:off x="18671849" y="23322006"/>
          <a:ext cx="194979" cy="18520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252941</xdr:colOff>
      <xdr:row>59</xdr:row>
      <xdr:rowOff>289986</xdr:rowOff>
    </xdr:from>
    <xdr:to>
      <xdr:col>38</xdr:col>
      <xdr:colOff>88899</xdr:colOff>
      <xdr:row>60</xdr:row>
      <xdr:rowOff>99485</xdr:rowOff>
    </xdr:to>
    <xdr:sp macro="" textlink="">
      <xdr:nvSpPr>
        <xdr:cNvPr id="396" name="Donut 395"/>
        <xdr:cNvSpPr/>
      </xdr:nvSpPr>
      <xdr:spPr>
        <a:xfrm>
          <a:off x="7740649" y="15477069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204257</xdr:colOff>
      <xdr:row>59</xdr:row>
      <xdr:rowOff>288927</xdr:rowOff>
    </xdr:from>
    <xdr:to>
      <xdr:col>36</xdr:col>
      <xdr:colOff>384174</xdr:colOff>
      <xdr:row>60</xdr:row>
      <xdr:rowOff>98426</xdr:rowOff>
    </xdr:to>
    <xdr:sp macro="" textlink="">
      <xdr:nvSpPr>
        <xdr:cNvPr id="397" name="Donut 396"/>
        <xdr:cNvSpPr/>
      </xdr:nvSpPr>
      <xdr:spPr>
        <a:xfrm>
          <a:off x="7252757" y="15476010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171448</xdr:colOff>
      <xdr:row>59</xdr:row>
      <xdr:rowOff>293160</xdr:rowOff>
    </xdr:from>
    <xdr:to>
      <xdr:col>35</xdr:col>
      <xdr:colOff>351365</xdr:colOff>
      <xdr:row>60</xdr:row>
      <xdr:rowOff>102659</xdr:rowOff>
    </xdr:to>
    <xdr:sp macro="" textlink="">
      <xdr:nvSpPr>
        <xdr:cNvPr id="398" name="Donut 397"/>
        <xdr:cNvSpPr/>
      </xdr:nvSpPr>
      <xdr:spPr>
        <a:xfrm>
          <a:off x="6780740" y="15480243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117474</xdr:colOff>
      <xdr:row>59</xdr:row>
      <xdr:rowOff>292102</xdr:rowOff>
    </xdr:from>
    <xdr:to>
      <xdr:col>34</xdr:col>
      <xdr:colOff>297391</xdr:colOff>
      <xdr:row>60</xdr:row>
      <xdr:rowOff>101601</xdr:rowOff>
    </xdr:to>
    <xdr:sp macro="" textlink="">
      <xdr:nvSpPr>
        <xdr:cNvPr id="399" name="Donut 398"/>
        <xdr:cNvSpPr/>
      </xdr:nvSpPr>
      <xdr:spPr>
        <a:xfrm>
          <a:off x="6287557" y="15479185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359832</xdr:colOff>
      <xdr:row>59</xdr:row>
      <xdr:rowOff>291043</xdr:rowOff>
    </xdr:from>
    <xdr:to>
      <xdr:col>33</xdr:col>
      <xdr:colOff>100540</xdr:colOff>
      <xdr:row>60</xdr:row>
      <xdr:rowOff>95250</xdr:rowOff>
    </xdr:to>
    <xdr:sp macro="" textlink="">
      <xdr:nvSpPr>
        <xdr:cNvPr id="400" name="Donut 399"/>
        <xdr:cNvSpPr/>
      </xdr:nvSpPr>
      <xdr:spPr>
        <a:xfrm>
          <a:off x="5720290" y="15478126"/>
          <a:ext cx="179917" cy="17462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348190</xdr:colOff>
      <xdr:row>59</xdr:row>
      <xdr:rowOff>284693</xdr:rowOff>
    </xdr:from>
    <xdr:to>
      <xdr:col>32</xdr:col>
      <xdr:colOff>88899</xdr:colOff>
      <xdr:row>60</xdr:row>
      <xdr:rowOff>88900</xdr:rowOff>
    </xdr:to>
    <xdr:sp macro="" textlink="">
      <xdr:nvSpPr>
        <xdr:cNvPr id="401" name="Donut 400"/>
        <xdr:cNvSpPr/>
      </xdr:nvSpPr>
      <xdr:spPr>
        <a:xfrm>
          <a:off x="5269440" y="15471776"/>
          <a:ext cx="179917" cy="17462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30</xdr:col>
      <xdr:colOff>352423</xdr:colOff>
      <xdr:row>59</xdr:row>
      <xdr:rowOff>283635</xdr:rowOff>
    </xdr:from>
    <xdr:to>
      <xdr:col>31</xdr:col>
      <xdr:colOff>93132</xdr:colOff>
      <xdr:row>60</xdr:row>
      <xdr:rowOff>87842</xdr:rowOff>
    </xdr:to>
    <xdr:sp macro="" textlink="">
      <xdr:nvSpPr>
        <xdr:cNvPr id="402" name="Donut 401"/>
        <xdr:cNvSpPr/>
      </xdr:nvSpPr>
      <xdr:spPr>
        <a:xfrm>
          <a:off x="4834465" y="15470718"/>
          <a:ext cx="179917" cy="17462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324907</xdr:colOff>
      <xdr:row>59</xdr:row>
      <xdr:rowOff>287868</xdr:rowOff>
    </xdr:from>
    <xdr:to>
      <xdr:col>30</xdr:col>
      <xdr:colOff>97365</xdr:colOff>
      <xdr:row>60</xdr:row>
      <xdr:rowOff>92075</xdr:rowOff>
    </xdr:to>
    <xdr:sp macro="" textlink="">
      <xdr:nvSpPr>
        <xdr:cNvPr id="403" name="Donut 402"/>
        <xdr:cNvSpPr/>
      </xdr:nvSpPr>
      <xdr:spPr>
        <a:xfrm>
          <a:off x="4399490" y="15474951"/>
          <a:ext cx="179917" cy="17462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28</xdr:col>
      <xdr:colOff>318557</xdr:colOff>
      <xdr:row>59</xdr:row>
      <xdr:rowOff>286810</xdr:rowOff>
    </xdr:from>
    <xdr:to>
      <xdr:col>29</xdr:col>
      <xdr:colOff>91016</xdr:colOff>
      <xdr:row>60</xdr:row>
      <xdr:rowOff>91017</xdr:rowOff>
    </xdr:to>
    <xdr:sp macro="" textlink="">
      <xdr:nvSpPr>
        <xdr:cNvPr id="404" name="Donut 403"/>
        <xdr:cNvSpPr/>
      </xdr:nvSpPr>
      <xdr:spPr>
        <a:xfrm>
          <a:off x="3985682" y="15473893"/>
          <a:ext cx="179917" cy="17462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27</xdr:col>
      <xdr:colOff>317498</xdr:colOff>
      <xdr:row>59</xdr:row>
      <xdr:rowOff>285752</xdr:rowOff>
    </xdr:from>
    <xdr:to>
      <xdr:col>28</xdr:col>
      <xdr:colOff>89957</xdr:colOff>
      <xdr:row>60</xdr:row>
      <xdr:rowOff>89959</xdr:rowOff>
    </xdr:to>
    <xdr:sp macro="" textlink="">
      <xdr:nvSpPr>
        <xdr:cNvPr id="405" name="Donut 404"/>
        <xdr:cNvSpPr/>
      </xdr:nvSpPr>
      <xdr:spPr>
        <a:xfrm>
          <a:off x="3577165" y="15472835"/>
          <a:ext cx="179917" cy="17462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574741</xdr:colOff>
      <xdr:row>59</xdr:row>
      <xdr:rowOff>269811</xdr:rowOff>
    </xdr:from>
    <xdr:to>
      <xdr:col>27</xdr:col>
      <xdr:colOff>104181</xdr:colOff>
      <xdr:row>60</xdr:row>
      <xdr:rowOff>104181</xdr:rowOff>
    </xdr:to>
    <xdr:sp macro="" textlink="">
      <xdr:nvSpPr>
        <xdr:cNvPr id="406" name="Donut 405"/>
        <xdr:cNvSpPr/>
      </xdr:nvSpPr>
      <xdr:spPr>
        <a:xfrm>
          <a:off x="14713413" y="23606061"/>
          <a:ext cx="199166" cy="206440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43</xdr:col>
      <xdr:colOff>345019</xdr:colOff>
      <xdr:row>63</xdr:row>
      <xdr:rowOff>335492</xdr:rowOff>
    </xdr:from>
    <xdr:to>
      <xdr:col>44</xdr:col>
      <xdr:colOff>85727</xdr:colOff>
      <xdr:row>64</xdr:row>
      <xdr:rowOff>144991</xdr:rowOff>
    </xdr:to>
    <xdr:sp macro="" textlink="">
      <xdr:nvSpPr>
        <xdr:cNvPr id="407" name="Donut 406"/>
        <xdr:cNvSpPr/>
      </xdr:nvSpPr>
      <xdr:spPr>
        <a:xfrm>
          <a:off x="10372727" y="17004242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42</xdr:col>
      <xdr:colOff>338669</xdr:colOff>
      <xdr:row>63</xdr:row>
      <xdr:rowOff>334434</xdr:rowOff>
    </xdr:from>
    <xdr:to>
      <xdr:col>43</xdr:col>
      <xdr:colOff>79378</xdr:colOff>
      <xdr:row>64</xdr:row>
      <xdr:rowOff>143933</xdr:rowOff>
    </xdr:to>
    <xdr:sp macro="" textlink="">
      <xdr:nvSpPr>
        <xdr:cNvPr id="408" name="Donut 407"/>
        <xdr:cNvSpPr/>
      </xdr:nvSpPr>
      <xdr:spPr>
        <a:xfrm>
          <a:off x="9927169" y="17003184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342902</xdr:colOff>
      <xdr:row>63</xdr:row>
      <xdr:rowOff>328084</xdr:rowOff>
    </xdr:from>
    <xdr:to>
      <xdr:col>42</xdr:col>
      <xdr:colOff>83611</xdr:colOff>
      <xdr:row>64</xdr:row>
      <xdr:rowOff>137583</xdr:rowOff>
    </xdr:to>
    <xdr:sp macro="" textlink="">
      <xdr:nvSpPr>
        <xdr:cNvPr id="409" name="Donut 408"/>
        <xdr:cNvSpPr/>
      </xdr:nvSpPr>
      <xdr:spPr>
        <a:xfrm>
          <a:off x="9492194" y="16996834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341844</xdr:colOff>
      <xdr:row>63</xdr:row>
      <xdr:rowOff>332318</xdr:rowOff>
    </xdr:from>
    <xdr:to>
      <xdr:col>41</xdr:col>
      <xdr:colOff>82552</xdr:colOff>
      <xdr:row>64</xdr:row>
      <xdr:rowOff>141817</xdr:rowOff>
    </xdr:to>
    <xdr:sp macro="" textlink="">
      <xdr:nvSpPr>
        <xdr:cNvPr id="410" name="Donut 409"/>
        <xdr:cNvSpPr/>
      </xdr:nvSpPr>
      <xdr:spPr>
        <a:xfrm>
          <a:off x="9051927" y="17001068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39</xdr:col>
      <xdr:colOff>346077</xdr:colOff>
      <xdr:row>63</xdr:row>
      <xdr:rowOff>331260</xdr:rowOff>
    </xdr:from>
    <xdr:to>
      <xdr:col>40</xdr:col>
      <xdr:colOff>86786</xdr:colOff>
      <xdr:row>64</xdr:row>
      <xdr:rowOff>140759</xdr:rowOff>
    </xdr:to>
    <xdr:sp macro="" textlink="">
      <xdr:nvSpPr>
        <xdr:cNvPr id="411" name="Donut 410"/>
        <xdr:cNvSpPr/>
      </xdr:nvSpPr>
      <xdr:spPr>
        <a:xfrm>
          <a:off x="8616952" y="17000010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38</xdr:col>
      <xdr:colOff>430500</xdr:colOff>
      <xdr:row>63</xdr:row>
      <xdr:rowOff>317990</xdr:rowOff>
    </xdr:from>
    <xdr:to>
      <xdr:col>39</xdr:col>
      <xdr:colOff>48848</xdr:colOff>
      <xdr:row>64</xdr:row>
      <xdr:rowOff>146539</xdr:rowOff>
    </xdr:to>
    <xdr:sp macro="" textlink="">
      <xdr:nvSpPr>
        <xdr:cNvPr id="412" name="Donut 411"/>
        <xdr:cNvSpPr/>
      </xdr:nvSpPr>
      <xdr:spPr>
        <a:xfrm>
          <a:off x="18674538" y="24814336"/>
          <a:ext cx="204502" cy="194895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243418</xdr:colOff>
      <xdr:row>63</xdr:row>
      <xdr:rowOff>329143</xdr:rowOff>
    </xdr:from>
    <xdr:to>
      <xdr:col>38</xdr:col>
      <xdr:colOff>79376</xdr:colOff>
      <xdr:row>64</xdr:row>
      <xdr:rowOff>138642</xdr:rowOff>
    </xdr:to>
    <xdr:sp macro="" textlink="">
      <xdr:nvSpPr>
        <xdr:cNvPr id="413" name="Donut 412"/>
        <xdr:cNvSpPr/>
      </xdr:nvSpPr>
      <xdr:spPr>
        <a:xfrm>
          <a:off x="7731126" y="16997893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194734</xdr:colOff>
      <xdr:row>63</xdr:row>
      <xdr:rowOff>328084</xdr:rowOff>
    </xdr:from>
    <xdr:to>
      <xdr:col>36</xdr:col>
      <xdr:colOff>374651</xdr:colOff>
      <xdr:row>64</xdr:row>
      <xdr:rowOff>137583</xdr:rowOff>
    </xdr:to>
    <xdr:sp macro="" textlink="">
      <xdr:nvSpPr>
        <xdr:cNvPr id="414" name="Donut 413"/>
        <xdr:cNvSpPr/>
      </xdr:nvSpPr>
      <xdr:spPr>
        <a:xfrm>
          <a:off x="7243234" y="16996834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161925</xdr:colOff>
      <xdr:row>63</xdr:row>
      <xdr:rowOff>332317</xdr:rowOff>
    </xdr:from>
    <xdr:to>
      <xdr:col>35</xdr:col>
      <xdr:colOff>341842</xdr:colOff>
      <xdr:row>64</xdr:row>
      <xdr:rowOff>141816</xdr:rowOff>
    </xdr:to>
    <xdr:sp macro="" textlink="">
      <xdr:nvSpPr>
        <xdr:cNvPr id="415" name="Donut 414"/>
        <xdr:cNvSpPr/>
      </xdr:nvSpPr>
      <xdr:spPr>
        <a:xfrm>
          <a:off x="6771217" y="17001067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107951</xdr:colOff>
      <xdr:row>63</xdr:row>
      <xdr:rowOff>331259</xdr:rowOff>
    </xdr:from>
    <xdr:to>
      <xdr:col>34</xdr:col>
      <xdr:colOff>287868</xdr:colOff>
      <xdr:row>64</xdr:row>
      <xdr:rowOff>140758</xdr:rowOff>
    </xdr:to>
    <xdr:sp macro="" textlink="">
      <xdr:nvSpPr>
        <xdr:cNvPr id="416" name="Donut 415"/>
        <xdr:cNvSpPr/>
      </xdr:nvSpPr>
      <xdr:spPr>
        <a:xfrm>
          <a:off x="6278034" y="17000009"/>
          <a:ext cx="179917" cy="17991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350309</xdr:colOff>
      <xdr:row>63</xdr:row>
      <xdr:rowOff>330200</xdr:rowOff>
    </xdr:from>
    <xdr:to>
      <xdr:col>33</xdr:col>
      <xdr:colOff>91017</xdr:colOff>
      <xdr:row>64</xdr:row>
      <xdr:rowOff>134407</xdr:rowOff>
    </xdr:to>
    <xdr:sp macro="" textlink="">
      <xdr:nvSpPr>
        <xdr:cNvPr id="417" name="Donut 416"/>
        <xdr:cNvSpPr/>
      </xdr:nvSpPr>
      <xdr:spPr>
        <a:xfrm>
          <a:off x="5710767" y="16998950"/>
          <a:ext cx="179917" cy="17462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31</xdr:col>
      <xdr:colOff>338667</xdr:colOff>
      <xdr:row>63</xdr:row>
      <xdr:rowOff>323850</xdr:rowOff>
    </xdr:from>
    <xdr:to>
      <xdr:col>32</xdr:col>
      <xdr:colOff>79376</xdr:colOff>
      <xdr:row>64</xdr:row>
      <xdr:rowOff>128057</xdr:rowOff>
    </xdr:to>
    <xdr:sp macro="" textlink="">
      <xdr:nvSpPr>
        <xdr:cNvPr id="418" name="Donut 417"/>
        <xdr:cNvSpPr/>
      </xdr:nvSpPr>
      <xdr:spPr>
        <a:xfrm>
          <a:off x="5259917" y="16992600"/>
          <a:ext cx="179917" cy="17462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30</xdr:col>
      <xdr:colOff>342900</xdr:colOff>
      <xdr:row>63</xdr:row>
      <xdr:rowOff>322792</xdr:rowOff>
    </xdr:from>
    <xdr:to>
      <xdr:col>31</xdr:col>
      <xdr:colOff>83609</xdr:colOff>
      <xdr:row>64</xdr:row>
      <xdr:rowOff>126999</xdr:rowOff>
    </xdr:to>
    <xdr:sp macro="" textlink="">
      <xdr:nvSpPr>
        <xdr:cNvPr id="419" name="Donut 418"/>
        <xdr:cNvSpPr/>
      </xdr:nvSpPr>
      <xdr:spPr>
        <a:xfrm>
          <a:off x="4824942" y="16991542"/>
          <a:ext cx="179917" cy="17462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315384</xdr:colOff>
      <xdr:row>63</xdr:row>
      <xdr:rowOff>327025</xdr:rowOff>
    </xdr:from>
    <xdr:to>
      <xdr:col>30</xdr:col>
      <xdr:colOff>87842</xdr:colOff>
      <xdr:row>64</xdr:row>
      <xdr:rowOff>131232</xdr:rowOff>
    </xdr:to>
    <xdr:sp macro="" textlink="">
      <xdr:nvSpPr>
        <xdr:cNvPr id="420" name="Donut 419"/>
        <xdr:cNvSpPr/>
      </xdr:nvSpPr>
      <xdr:spPr>
        <a:xfrm>
          <a:off x="4389967" y="16995775"/>
          <a:ext cx="179917" cy="17462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28</xdr:col>
      <xdr:colOff>309034</xdr:colOff>
      <xdr:row>63</xdr:row>
      <xdr:rowOff>325967</xdr:rowOff>
    </xdr:from>
    <xdr:to>
      <xdr:col>29</xdr:col>
      <xdr:colOff>81493</xdr:colOff>
      <xdr:row>64</xdr:row>
      <xdr:rowOff>130174</xdr:rowOff>
    </xdr:to>
    <xdr:sp macro="" textlink="">
      <xdr:nvSpPr>
        <xdr:cNvPr id="421" name="Donut 420"/>
        <xdr:cNvSpPr/>
      </xdr:nvSpPr>
      <xdr:spPr>
        <a:xfrm>
          <a:off x="3976159" y="16994717"/>
          <a:ext cx="179917" cy="17462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27</xdr:col>
      <xdr:colOff>307975</xdr:colOff>
      <xdr:row>63</xdr:row>
      <xdr:rowOff>324909</xdr:rowOff>
    </xdr:from>
    <xdr:to>
      <xdr:col>28</xdr:col>
      <xdr:colOff>80434</xdr:colOff>
      <xdr:row>64</xdr:row>
      <xdr:rowOff>129116</xdr:rowOff>
    </xdr:to>
    <xdr:sp macro="" textlink="">
      <xdr:nvSpPr>
        <xdr:cNvPr id="422" name="Donut 421"/>
        <xdr:cNvSpPr/>
      </xdr:nvSpPr>
      <xdr:spPr>
        <a:xfrm>
          <a:off x="3567642" y="16993659"/>
          <a:ext cx="179917" cy="17462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550335</xdr:colOff>
      <xdr:row>63</xdr:row>
      <xdr:rowOff>312538</xdr:rowOff>
    </xdr:from>
    <xdr:to>
      <xdr:col>27</xdr:col>
      <xdr:colOff>89298</xdr:colOff>
      <xdr:row>64</xdr:row>
      <xdr:rowOff>128056</xdr:rowOff>
    </xdr:to>
    <xdr:sp macro="" textlink="">
      <xdr:nvSpPr>
        <xdr:cNvPr id="423" name="Donut 422"/>
        <xdr:cNvSpPr/>
      </xdr:nvSpPr>
      <xdr:spPr>
        <a:xfrm>
          <a:off x="14689007" y="25137069"/>
          <a:ext cx="208689" cy="18758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130528</xdr:colOff>
      <xdr:row>27</xdr:row>
      <xdr:rowOff>130528</xdr:rowOff>
    </xdr:from>
    <xdr:to>
      <xdr:col>36</xdr:col>
      <xdr:colOff>329711</xdr:colOff>
      <xdr:row>27</xdr:row>
      <xdr:rowOff>131884</xdr:rowOff>
    </xdr:to>
    <xdr:cxnSp macro="">
      <xdr:nvCxnSpPr>
        <xdr:cNvPr id="432" name="Straight Connector 431"/>
        <xdr:cNvCxnSpPr/>
      </xdr:nvCxnSpPr>
      <xdr:spPr>
        <a:xfrm>
          <a:off x="6314722" y="3464278"/>
          <a:ext cx="1074072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134762</xdr:colOff>
      <xdr:row>26</xdr:row>
      <xdr:rowOff>162983</xdr:rowOff>
    </xdr:from>
    <xdr:to>
      <xdr:col>36</xdr:col>
      <xdr:colOff>333945</xdr:colOff>
      <xdr:row>26</xdr:row>
      <xdr:rowOff>164339</xdr:rowOff>
    </xdr:to>
    <xdr:cxnSp macro="">
      <xdr:nvCxnSpPr>
        <xdr:cNvPr id="435" name="Straight Connector 434"/>
        <xdr:cNvCxnSpPr/>
      </xdr:nvCxnSpPr>
      <xdr:spPr>
        <a:xfrm>
          <a:off x="6318956" y="3126316"/>
          <a:ext cx="1074072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138995</xdr:colOff>
      <xdr:row>25</xdr:row>
      <xdr:rowOff>202494</xdr:rowOff>
    </xdr:from>
    <xdr:to>
      <xdr:col>36</xdr:col>
      <xdr:colOff>338178</xdr:colOff>
      <xdr:row>25</xdr:row>
      <xdr:rowOff>203850</xdr:rowOff>
    </xdr:to>
    <xdr:cxnSp macro="">
      <xdr:nvCxnSpPr>
        <xdr:cNvPr id="436" name="Straight Connector 435"/>
        <xdr:cNvCxnSpPr/>
      </xdr:nvCxnSpPr>
      <xdr:spPr>
        <a:xfrm>
          <a:off x="6323189" y="2795411"/>
          <a:ext cx="1074072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136173</xdr:colOff>
      <xdr:row>24</xdr:row>
      <xdr:rowOff>206728</xdr:rowOff>
    </xdr:from>
    <xdr:to>
      <xdr:col>36</xdr:col>
      <xdr:colOff>335356</xdr:colOff>
      <xdr:row>24</xdr:row>
      <xdr:rowOff>208084</xdr:rowOff>
    </xdr:to>
    <xdr:cxnSp macro="">
      <xdr:nvCxnSpPr>
        <xdr:cNvPr id="437" name="Straight Connector 436"/>
        <xdr:cNvCxnSpPr/>
      </xdr:nvCxnSpPr>
      <xdr:spPr>
        <a:xfrm>
          <a:off x="6320367" y="2429228"/>
          <a:ext cx="1074072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428625</xdr:colOff>
      <xdr:row>30</xdr:row>
      <xdr:rowOff>351235</xdr:rowOff>
    </xdr:from>
    <xdr:to>
      <xdr:col>41</xdr:col>
      <xdr:colOff>428626</xdr:colOff>
      <xdr:row>58</xdr:row>
      <xdr:rowOff>289719</xdr:rowOff>
    </xdr:to>
    <xdr:cxnSp macro="">
      <xdr:nvCxnSpPr>
        <xdr:cNvPr id="444" name="Straight Arrow Connector 443"/>
        <xdr:cNvCxnSpPr/>
      </xdr:nvCxnSpPr>
      <xdr:spPr>
        <a:xfrm>
          <a:off x="9560719" y="4780360"/>
          <a:ext cx="1" cy="10273109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387614</xdr:colOff>
      <xdr:row>31</xdr:row>
      <xdr:rowOff>11906</xdr:rowOff>
    </xdr:from>
    <xdr:to>
      <xdr:col>38</xdr:col>
      <xdr:colOff>399520</xdr:colOff>
      <xdr:row>37</xdr:row>
      <xdr:rowOff>0</xdr:rowOff>
    </xdr:to>
    <xdr:cxnSp macro="">
      <xdr:nvCxnSpPr>
        <xdr:cNvPr id="447" name="Straight Arrow Connector 446"/>
        <xdr:cNvCxnSpPr/>
      </xdr:nvCxnSpPr>
      <xdr:spPr>
        <a:xfrm flipH="1">
          <a:off x="18209947" y="10679906"/>
          <a:ext cx="11906" cy="221059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104775</xdr:colOff>
      <xdr:row>60</xdr:row>
      <xdr:rowOff>176212</xdr:rowOff>
    </xdr:from>
    <xdr:to>
      <xdr:col>33</xdr:col>
      <xdr:colOff>107155</xdr:colOff>
      <xdr:row>63</xdr:row>
      <xdr:rowOff>76200</xdr:rowOff>
    </xdr:to>
    <xdr:cxnSp macro="">
      <xdr:nvCxnSpPr>
        <xdr:cNvPr id="448" name="Straight Arrow Connector 447"/>
        <xdr:cNvCxnSpPr/>
      </xdr:nvCxnSpPr>
      <xdr:spPr>
        <a:xfrm flipH="1">
          <a:off x="14649450" y="17264062"/>
          <a:ext cx="2380" cy="101441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12425</xdr:colOff>
      <xdr:row>31</xdr:row>
      <xdr:rowOff>248478</xdr:rowOff>
    </xdr:from>
    <xdr:to>
      <xdr:col>33</xdr:col>
      <xdr:colOff>157371</xdr:colOff>
      <xdr:row>36</xdr:row>
      <xdr:rowOff>352011</xdr:rowOff>
    </xdr:to>
    <xdr:sp macro="" textlink="">
      <xdr:nvSpPr>
        <xdr:cNvPr id="452" name="Left Brace 451"/>
        <xdr:cNvSpPr/>
      </xdr:nvSpPr>
      <xdr:spPr>
        <a:xfrm>
          <a:off x="5439878" y="6511615"/>
          <a:ext cx="585252" cy="1945632"/>
        </a:xfrm>
        <a:prstGeom prst="leftBrace">
          <a:avLst>
            <a:gd name="adj1" fmla="val 141666"/>
            <a:gd name="adj2" fmla="val 3355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17972</xdr:colOff>
      <xdr:row>52</xdr:row>
      <xdr:rowOff>368419</xdr:rowOff>
    </xdr:from>
    <xdr:to>
      <xdr:col>33</xdr:col>
      <xdr:colOff>162918</xdr:colOff>
      <xdr:row>58</xdr:row>
      <xdr:rowOff>103532</xdr:rowOff>
    </xdr:to>
    <xdr:sp macro="" textlink="">
      <xdr:nvSpPr>
        <xdr:cNvPr id="453" name="Left Brace 452"/>
        <xdr:cNvSpPr/>
      </xdr:nvSpPr>
      <xdr:spPr>
        <a:xfrm>
          <a:off x="5445425" y="14368372"/>
          <a:ext cx="585252" cy="1945632"/>
        </a:xfrm>
        <a:prstGeom prst="leftBrace">
          <a:avLst>
            <a:gd name="adj1" fmla="val 141666"/>
            <a:gd name="adj2" fmla="val 2847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21051</xdr:colOff>
      <xdr:row>36</xdr:row>
      <xdr:rowOff>355949</xdr:rowOff>
    </xdr:from>
    <xdr:to>
      <xdr:col>33</xdr:col>
      <xdr:colOff>165997</xdr:colOff>
      <xdr:row>52</xdr:row>
      <xdr:rowOff>350448</xdr:rowOff>
    </xdr:to>
    <xdr:sp macro="" textlink="">
      <xdr:nvSpPr>
        <xdr:cNvPr id="454" name="Left Brace 453"/>
        <xdr:cNvSpPr/>
      </xdr:nvSpPr>
      <xdr:spPr>
        <a:xfrm>
          <a:off x="5448504" y="8461185"/>
          <a:ext cx="585252" cy="5889216"/>
        </a:xfrm>
        <a:prstGeom prst="leftBrace">
          <a:avLst>
            <a:gd name="adj1" fmla="val 141666"/>
            <a:gd name="adj2" fmla="val 3355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112661</xdr:colOff>
      <xdr:row>36</xdr:row>
      <xdr:rowOff>358468</xdr:rowOff>
    </xdr:from>
    <xdr:to>
      <xdr:col>53</xdr:col>
      <xdr:colOff>80872</xdr:colOff>
      <xdr:row>37</xdr:row>
      <xdr:rowOff>0</xdr:rowOff>
    </xdr:to>
    <xdr:cxnSp macro="">
      <xdr:nvCxnSpPr>
        <xdr:cNvPr id="456" name="Straight Connector 455"/>
        <xdr:cNvCxnSpPr/>
      </xdr:nvCxnSpPr>
      <xdr:spPr>
        <a:xfrm>
          <a:off x="112661" y="8470081"/>
          <a:ext cx="23698776" cy="10242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163871</xdr:colOff>
      <xdr:row>52</xdr:row>
      <xdr:rowOff>341463</xdr:rowOff>
    </xdr:from>
    <xdr:to>
      <xdr:col>53</xdr:col>
      <xdr:colOff>8985</xdr:colOff>
      <xdr:row>53</xdr:row>
      <xdr:rowOff>20484</xdr:rowOff>
    </xdr:to>
    <xdr:cxnSp macro="">
      <xdr:nvCxnSpPr>
        <xdr:cNvPr id="457" name="Straight Connector 456"/>
        <xdr:cNvCxnSpPr/>
      </xdr:nvCxnSpPr>
      <xdr:spPr>
        <a:xfrm flipV="1">
          <a:off x="163871" y="14352431"/>
          <a:ext cx="23575679" cy="47730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42</xdr:col>
      <xdr:colOff>375159</xdr:colOff>
      <xdr:row>54</xdr:row>
      <xdr:rowOff>293119</xdr:rowOff>
    </xdr:from>
    <xdr:ext cx="1018357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8" name="TextBox 457"/>
            <xdr:cNvSpPr txBox="1"/>
          </xdr:nvSpPr>
          <xdr:spPr>
            <a:xfrm>
              <a:off x="11715301" y="15029911"/>
              <a:ext cx="101835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 xmlns:m="http://schemas.openxmlformats.org/officeDocument/2006/math">
                  <m:sSub>
                    <m:sSubPr>
                      <m:ctrlPr>
                        <a:rPr lang="en-US" sz="2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𝑳</m:t>
                      </m:r>
                    </m:e>
                    <m:sub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𝟎</m:t>
                      </m:r>
                    </m:sub>
                  </m:sSub>
                </m:oMath>
              </a14:m>
              <a:r>
                <a:rPr lang="en-US" sz="2400" b="1"/>
                <a:t>=max</a:t>
              </a:r>
            </a:p>
          </xdr:txBody>
        </xdr:sp>
      </mc:Choice>
      <mc:Fallback xmlns="">
        <xdr:sp macro="" textlink="">
          <xdr:nvSpPr>
            <xdr:cNvPr id="458" name="TextBox 457"/>
            <xdr:cNvSpPr txBox="1"/>
          </xdr:nvSpPr>
          <xdr:spPr>
            <a:xfrm>
              <a:off x="11715301" y="15029911"/>
              <a:ext cx="101835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𝑳_𝟎</a:t>
              </a:r>
              <a:r>
                <a:rPr lang="en-US" sz="2400" b="1"/>
                <a:t>=max</a:t>
              </a:r>
            </a:p>
          </xdr:txBody>
        </xdr:sp>
      </mc:Fallback>
    </mc:AlternateContent>
    <xdr:clientData/>
  </xdr:oneCellAnchor>
  <xdr:twoCellAnchor>
    <xdr:from>
      <xdr:col>45</xdr:col>
      <xdr:colOff>125803</xdr:colOff>
      <xdr:row>53</xdr:row>
      <xdr:rowOff>359434</xdr:rowOff>
    </xdr:from>
    <xdr:to>
      <xdr:col>46</xdr:col>
      <xdr:colOff>80874</xdr:colOff>
      <xdr:row>60</xdr:row>
      <xdr:rowOff>0</xdr:rowOff>
    </xdr:to>
    <xdr:sp macro="" textlink="">
      <xdr:nvSpPr>
        <xdr:cNvPr id="459" name="Left Brace 458"/>
        <xdr:cNvSpPr/>
      </xdr:nvSpPr>
      <xdr:spPr>
        <a:xfrm>
          <a:off x="12786864" y="14727807"/>
          <a:ext cx="395378" cy="2219504"/>
        </a:xfrm>
        <a:prstGeom prst="leftBrace">
          <a:avLst>
            <a:gd name="adj1" fmla="val 48356"/>
            <a:gd name="adj2" fmla="val 22865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46</xdr:col>
      <xdr:colOff>144042</xdr:colOff>
      <xdr:row>53</xdr:row>
      <xdr:rowOff>341462</xdr:rowOff>
    </xdr:from>
    <xdr:ext cx="25635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0" name="TextBox 459"/>
            <xdr:cNvSpPr txBox="1"/>
          </xdr:nvSpPr>
          <xdr:spPr>
            <a:xfrm>
              <a:off x="13245410" y="14709835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𝒃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460" name="TextBox 459"/>
            <xdr:cNvSpPr txBox="1"/>
          </xdr:nvSpPr>
          <xdr:spPr>
            <a:xfrm>
              <a:off x="13245410" y="14709835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46</xdr:col>
      <xdr:colOff>157808</xdr:colOff>
      <xdr:row>54</xdr:row>
      <xdr:rowOff>368061</xdr:rowOff>
    </xdr:from>
    <xdr:ext cx="264047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1" name="TextBox 460"/>
            <xdr:cNvSpPr txBox="1"/>
          </xdr:nvSpPr>
          <xdr:spPr>
            <a:xfrm>
              <a:off x="13259176" y="15104853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𝒉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461" name="TextBox 460"/>
            <xdr:cNvSpPr txBox="1"/>
          </xdr:nvSpPr>
          <xdr:spPr>
            <a:xfrm>
              <a:off x="13259176" y="15104853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𝒉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46</xdr:col>
      <xdr:colOff>135865</xdr:colOff>
      <xdr:row>56</xdr:row>
      <xdr:rowOff>5572</xdr:rowOff>
    </xdr:from>
    <xdr:ext cx="577017" cy="6938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4" name="TextBox 463"/>
            <xdr:cNvSpPr txBox="1"/>
          </xdr:nvSpPr>
          <xdr:spPr>
            <a:xfrm>
              <a:off x="13237233" y="15479204"/>
              <a:ext cx="577017" cy="693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𝒍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𝒏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464" name="TextBox 463"/>
            <xdr:cNvSpPr txBox="1"/>
          </xdr:nvSpPr>
          <xdr:spPr>
            <a:xfrm>
              <a:off x="13237233" y="15479204"/>
              <a:ext cx="577017" cy="693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𝟏/𝟔 𝒍_𝒏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46</xdr:col>
      <xdr:colOff>97131</xdr:colOff>
      <xdr:row>58</xdr:row>
      <xdr:rowOff>197687</xdr:rowOff>
    </xdr:from>
    <xdr:ext cx="87851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5" name="TextBox 464"/>
            <xdr:cNvSpPr txBox="1"/>
          </xdr:nvSpPr>
          <xdr:spPr>
            <a:xfrm>
              <a:off x="13198499" y="16408159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𝟒𝟓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465" name="TextBox 464"/>
            <xdr:cNvSpPr txBox="1"/>
          </xdr:nvSpPr>
          <xdr:spPr>
            <a:xfrm>
              <a:off x="13198499" y="16408159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𝟒𝟓𝒄𝒎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0</xdr:col>
      <xdr:colOff>433062</xdr:colOff>
      <xdr:row>55</xdr:row>
      <xdr:rowOff>273879</xdr:rowOff>
    </xdr:from>
    <xdr:ext cx="1492717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6" name="TextBox 465"/>
            <xdr:cNvSpPr txBox="1"/>
          </xdr:nvSpPr>
          <xdr:spPr>
            <a:xfrm>
              <a:off x="433062" y="22153770"/>
              <a:ext cx="1492717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 xmlns:m="http://schemas.openxmlformats.org/officeDocument/2006/math">
                  <m:sSub>
                    <m:sSubPr>
                      <m:ctrlPr>
                        <a:rPr lang="en-US" sz="32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1" i="1">
                          <a:latin typeface="Cambria Math" panose="02040503050406030204" pitchFamily="18" charset="0"/>
                        </a:rPr>
                        <m:t>𝑺</m:t>
                      </m:r>
                    </m:e>
                    <m:sub>
                      <m:r>
                        <a:rPr lang="en-US" sz="3200" b="1" i="1">
                          <a:latin typeface="Cambria Math" panose="02040503050406030204" pitchFamily="18" charset="0"/>
                        </a:rPr>
                        <m:t>𝟎</m:t>
                      </m:r>
                    </m:sub>
                  </m:sSub>
                </m:oMath>
              </a14:m>
              <a:r>
                <a:rPr lang="en-US" sz="3200" b="1"/>
                <a:t>&lt;=min</a:t>
              </a:r>
            </a:p>
          </xdr:txBody>
        </xdr:sp>
      </mc:Choice>
      <mc:Fallback xmlns="">
        <xdr:sp macro="" textlink="">
          <xdr:nvSpPr>
            <xdr:cNvPr id="466" name="TextBox 465"/>
            <xdr:cNvSpPr txBox="1"/>
          </xdr:nvSpPr>
          <xdr:spPr>
            <a:xfrm>
              <a:off x="433062" y="22153770"/>
              <a:ext cx="1492717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3200" b="1" i="0">
                  <a:latin typeface="Cambria Math" panose="02040503050406030204" pitchFamily="18" charset="0"/>
                </a:rPr>
                <a:t>𝑺_𝟎</a:t>
              </a:r>
              <a:r>
                <a:rPr lang="en-US" sz="3200" b="1"/>
                <a:t>&lt;=min</a:t>
              </a:r>
            </a:p>
          </xdr:txBody>
        </xdr:sp>
      </mc:Fallback>
    </mc:AlternateContent>
    <xdr:clientData/>
  </xdr:oneCellAnchor>
  <xdr:twoCellAnchor>
    <xdr:from>
      <xdr:col>4</xdr:col>
      <xdr:colOff>325182</xdr:colOff>
      <xdr:row>53</xdr:row>
      <xdr:rowOff>94675</xdr:rowOff>
    </xdr:from>
    <xdr:to>
      <xdr:col>5</xdr:col>
      <xdr:colOff>210580</xdr:colOff>
      <xdr:row>82</xdr:row>
      <xdr:rowOff>55218</xdr:rowOff>
    </xdr:to>
    <xdr:sp macro="" textlink="">
      <xdr:nvSpPr>
        <xdr:cNvPr id="467" name="Left Brace 466"/>
        <xdr:cNvSpPr/>
      </xdr:nvSpPr>
      <xdr:spPr>
        <a:xfrm>
          <a:off x="2533878" y="21229132"/>
          <a:ext cx="396159" cy="10769347"/>
        </a:xfrm>
        <a:prstGeom prst="leftBrace">
          <a:avLst>
            <a:gd name="adj1" fmla="val 68575"/>
            <a:gd name="adj2" fmla="val 11168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360805</xdr:colOff>
      <xdr:row>53</xdr:row>
      <xdr:rowOff>350448</xdr:rowOff>
    </xdr:from>
    <xdr:ext cx="2212529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9" name="TextBox 468"/>
            <xdr:cNvSpPr txBox="1"/>
          </xdr:nvSpPr>
          <xdr:spPr>
            <a:xfrm>
              <a:off x="2481465" y="14718821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𝒊𝒇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𝒇𝒚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≤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𝟒𝟎𝟎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𝒎𝒑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469" name="TextBox 468"/>
            <xdr:cNvSpPr txBox="1"/>
          </xdr:nvSpPr>
          <xdr:spPr>
            <a:xfrm>
              <a:off x="2481465" y="14718821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𝒊𝒇 𝒇𝒚≤𝟒𝟎𝟎𝒎𝒑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6</xdr:col>
      <xdr:colOff>342475</xdr:colOff>
      <xdr:row>56</xdr:row>
      <xdr:rowOff>359075</xdr:rowOff>
    </xdr:from>
    <xdr:ext cx="2212529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0" name="TextBox 469"/>
            <xdr:cNvSpPr txBox="1"/>
          </xdr:nvSpPr>
          <xdr:spPr>
            <a:xfrm>
              <a:off x="2463135" y="15832707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𝒊𝒇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𝒇𝒚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≥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𝟓𝟎𝟎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𝒎𝒑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470" name="TextBox 469"/>
            <xdr:cNvSpPr txBox="1"/>
          </xdr:nvSpPr>
          <xdr:spPr>
            <a:xfrm>
              <a:off x="2463135" y="15832707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𝒊𝒇 𝒇𝒚≥𝟓𝟎𝟎𝒎𝒑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7</xdr:col>
      <xdr:colOff>187381</xdr:colOff>
      <xdr:row>59</xdr:row>
      <xdr:rowOff>99151</xdr:rowOff>
    </xdr:from>
    <xdr:ext cx="993092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3" name="TextBox 472"/>
            <xdr:cNvSpPr txBox="1"/>
          </xdr:nvSpPr>
          <xdr:spPr>
            <a:xfrm>
              <a:off x="3140131" y="16815526"/>
              <a:ext cx="993092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𝟒𝟖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 </m:t>
                    </m:r>
                    <m:sSub>
                      <m:sSubPr>
                        <m:ctrlPr>
                          <a:rPr lang="en-US" sz="28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800" b="1" i="1">
                            <a:latin typeface="Cambria Math" panose="02040503050406030204" pitchFamily="18" charset="0"/>
                          </a:rPr>
                          <m:t>𝒗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473" name="TextBox 472"/>
            <xdr:cNvSpPr txBox="1"/>
          </xdr:nvSpPr>
          <xdr:spPr>
            <a:xfrm>
              <a:off x="3140131" y="16815526"/>
              <a:ext cx="993092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800" b="1" i="0">
                  <a:latin typeface="Cambria Math" panose="02040503050406030204" pitchFamily="18" charset="0"/>
                </a:rPr>
                <a:t>𝟒𝟖 𝒅_𝒗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7</xdr:col>
      <xdr:colOff>40627</xdr:colOff>
      <xdr:row>62</xdr:row>
      <xdr:rowOff>49906</xdr:rowOff>
    </xdr:from>
    <xdr:ext cx="2813526" cy="6347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4" name="TextBox 473"/>
            <xdr:cNvSpPr txBox="1"/>
          </xdr:nvSpPr>
          <xdr:spPr>
            <a:xfrm>
              <a:off x="2993377" y="17880706"/>
              <a:ext cx="2813526" cy="6347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200" b="1" i="1">
                        <a:latin typeface="Cambria Math" panose="02040503050406030204" pitchFamily="18" charset="0"/>
                      </a:rPr>
                      <m:t>𝑺</m:t>
                    </m:r>
                    <m:r>
                      <a:rPr lang="en-US" sz="22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200" b="1" i="1">
                        <a:latin typeface="Cambria Math" panose="02040503050406030204" pitchFamily="18" charset="0"/>
                      </a:rPr>
                      <m:t>𝒄𝒂𝒍𝒄𝒖𝒍𝒂𝒕𝒆</m:t>
                    </m:r>
                    <m:r>
                      <a:rPr lang="en-US" sz="22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200" b="1" i="1">
                        <a:latin typeface="Cambria Math" panose="02040503050406030204" pitchFamily="18" charset="0"/>
                      </a:rPr>
                      <m:t>𝒇𝒓𝒐𝒎</m:t>
                    </m:r>
                    <m:r>
                      <a:rPr lang="en-US" sz="22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en-US" sz="2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2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2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2200" b="1" i="1">
                                <a:latin typeface="Cambria Math" panose="02040503050406030204" pitchFamily="18" charset="0"/>
                              </a:rPr>
                              <m:t>𝒗</m:t>
                            </m:r>
                          </m:sub>
                        </m:sSub>
                      </m:num>
                      <m:den>
                        <m:r>
                          <a:rPr lang="en-US" sz="2200" b="1" i="1">
                            <a:latin typeface="Cambria Math" panose="02040503050406030204" pitchFamily="18" charset="0"/>
                          </a:rPr>
                          <m:t>𝑺</m:t>
                        </m:r>
                      </m:den>
                    </m:f>
                  </m:oMath>
                </m:oMathPara>
              </a14:m>
              <a:endParaRPr lang="en-US" sz="2200" b="1"/>
            </a:p>
          </xdr:txBody>
        </xdr:sp>
      </mc:Choice>
      <mc:Fallback xmlns="">
        <xdr:sp macro="" textlink="">
          <xdr:nvSpPr>
            <xdr:cNvPr id="474" name="TextBox 473"/>
            <xdr:cNvSpPr txBox="1"/>
          </xdr:nvSpPr>
          <xdr:spPr>
            <a:xfrm>
              <a:off x="2993377" y="17880706"/>
              <a:ext cx="2813526" cy="6347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200" b="1" i="0">
                  <a:latin typeface="Cambria Math" panose="02040503050406030204" pitchFamily="18" charset="0"/>
                </a:rPr>
                <a:t>𝑺 𝒄𝒂𝒍𝒄𝒖𝒍𝒂𝒕𝒆 𝒇𝒓𝒐𝒎  𝑨_𝒗/𝑺</a:t>
              </a:r>
              <a:endParaRPr lang="en-US" sz="2200" b="1"/>
            </a:p>
          </xdr:txBody>
        </xdr:sp>
      </mc:Fallback>
    </mc:AlternateContent>
    <xdr:clientData/>
  </xdr:oneCellAnchor>
  <xdr:oneCellAnchor>
    <xdr:from>
      <xdr:col>13</xdr:col>
      <xdr:colOff>44280</xdr:colOff>
      <xdr:row>53</xdr:row>
      <xdr:rowOff>323490</xdr:rowOff>
    </xdr:from>
    <xdr:ext cx="66826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5" name="TextBox 474"/>
            <xdr:cNvSpPr txBox="1"/>
          </xdr:nvSpPr>
          <xdr:spPr>
            <a:xfrm>
              <a:off x="5085341" y="14691863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475" name="TextBox 474"/>
            <xdr:cNvSpPr txBox="1"/>
          </xdr:nvSpPr>
          <xdr:spPr>
            <a:xfrm>
              <a:off x="5085341" y="14691863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14</xdr:col>
      <xdr:colOff>296174</xdr:colOff>
      <xdr:row>53</xdr:row>
      <xdr:rowOff>161385</xdr:rowOff>
    </xdr:from>
    <xdr:to>
      <xdr:col>15</xdr:col>
      <xdr:colOff>251245</xdr:colOff>
      <xdr:row>56</xdr:row>
      <xdr:rowOff>71527</xdr:rowOff>
    </xdr:to>
    <xdr:sp macro="" textlink="">
      <xdr:nvSpPr>
        <xdr:cNvPr id="476" name="Left Brace 475"/>
        <xdr:cNvSpPr/>
      </xdr:nvSpPr>
      <xdr:spPr>
        <a:xfrm>
          <a:off x="6217849" y="14529758"/>
          <a:ext cx="727854" cy="1015401"/>
        </a:xfrm>
        <a:prstGeom prst="leftBrace">
          <a:avLst>
            <a:gd name="adj1" fmla="val 23567"/>
            <a:gd name="adj2" fmla="val 33787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70828</xdr:colOff>
      <xdr:row>54</xdr:row>
      <xdr:rowOff>142911</xdr:rowOff>
    </xdr:from>
    <xdr:to>
      <xdr:col>12</xdr:col>
      <xdr:colOff>433411</xdr:colOff>
      <xdr:row>54</xdr:row>
      <xdr:rowOff>169869</xdr:rowOff>
    </xdr:to>
    <xdr:cxnSp macro="">
      <xdr:nvCxnSpPr>
        <xdr:cNvPr id="478" name="Straight Arrow Connector 477"/>
        <xdr:cNvCxnSpPr/>
      </xdr:nvCxnSpPr>
      <xdr:spPr>
        <a:xfrm flipV="1">
          <a:off x="4626019" y="14934676"/>
          <a:ext cx="362583" cy="26958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431914</xdr:colOff>
      <xdr:row>53</xdr:row>
      <xdr:rowOff>16174</xdr:rowOff>
    </xdr:from>
    <xdr:ext cx="60087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9" name="TextBox 478"/>
            <xdr:cNvSpPr txBox="1"/>
          </xdr:nvSpPr>
          <xdr:spPr>
            <a:xfrm>
              <a:off x="7232764" y="14503699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𝟖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479" name="TextBox 478"/>
            <xdr:cNvSpPr txBox="1"/>
          </xdr:nvSpPr>
          <xdr:spPr>
            <a:xfrm>
              <a:off x="7232764" y="14503699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𝟖𝒅_𝒃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15</xdr:col>
      <xdr:colOff>247572</xdr:colOff>
      <xdr:row>55</xdr:row>
      <xdr:rowOff>17972</xdr:rowOff>
    </xdr:from>
    <xdr:ext cx="87851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0" name="TextBox 479"/>
            <xdr:cNvSpPr txBox="1"/>
          </xdr:nvSpPr>
          <xdr:spPr>
            <a:xfrm>
              <a:off x="6169247" y="15123184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𝟐𝟎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480" name="TextBox 479"/>
            <xdr:cNvSpPr txBox="1"/>
          </xdr:nvSpPr>
          <xdr:spPr>
            <a:xfrm>
              <a:off x="6169247" y="15123184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𝟐𝟎𝒄𝒎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12</xdr:col>
      <xdr:colOff>404363</xdr:colOff>
      <xdr:row>57</xdr:row>
      <xdr:rowOff>9346</xdr:rowOff>
    </xdr:from>
    <xdr:ext cx="66826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1" name="TextBox 480"/>
            <xdr:cNvSpPr txBox="1"/>
          </xdr:nvSpPr>
          <xdr:spPr>
            <a:xfrm>
              <a:off x="5005118" y="15851398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481" name="TextBox 480"/>
            <xdr:cNvSpPr txBox="1"/>
          </xdr:nvSpPr>
          <xdr:spPr>
            <a:xfrm>
              <a:off x="5005118" y="15851398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14</xdr:col>
      <xdr:colOff>224936</xdr:colOff>
      <xdr:row>56</xdr:row>
      <xdr:rowOff>224647</xdr:rowOff>
    </xdr:from>
    <xdr:to>
      <xdr:col>15</xdr:col>
      <xdr:colOff>180007</xdr:colOff>
      <xdr:row>59</xdr:row>
      <xdr:rowOff>134788</xdr:rowOff>
    </xdr:to>
    <xdr:sp macro="" textlink="">
      <xdr:nvSpPr>
        <xdr:cNvPr id="482" name="Left Brace 481"/>
        <xdr:cNvSpPr/>
      </xdr:nvSpPr>
      <xdr:spPr>
        <a:xfrm>
          <a:off x="6146611" y="15698279"/>
          <a:ext cx="727854" cy="1015401"/>
        </a:xfrm>
        <a:prstGeom prst="leftBrace">
          <a:avLst>
            <a:gd name="adj1" fmla="val 23567"/>
            <a:gd name="adj2" fmla="val 33787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15</xdr:col>
      <xdr:colOff>375954</xdr:colOff>
      <xdr:row>56</xdr:row>
      <xdr:rowOff>338229</xdr:rowOff>
    </xdr:from>
    <xdr:ext cx="60087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3" name="TextBox 482"/>
            <xdr:cNvSpPr txBox="1"/>
          </xdr:nvSpPr>
          <xdr:spPr>
            <a:xfrm>
              <a:off x="7176804" y="15940179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𝟔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483" name="TextBox 482"/>
            <xdr:cNvSpPr txBox="1"/>
          </xdr:nvSpPr>
          <xdr:spPr>
            <a:xfrm>
              <a:off x="7176804" y="15940179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𝟔𝒅_𝒃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15</xdr:col>
      <xdr:colOff>300699</xdr:colOff>
      <xdr:row>58</xdr:row>
      <xdr:rowOff>319897</xdr:rowOff>
    </xdr:from>
    <xdr:ext cx="87851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4" name="TextBox 483"/>
            <xdr:cNvSpPr txBox="1"/>
          </xdr:nvSpPr>
          <xdr:spPr>
            <a:xfrm>
              <a:off x="7101549" y="16664797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𝟏𝟓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484" name="TextBox 483"/>
            <xdr:cNvSpPr txBox="1"/>
          </xdr:nvSpPr>
          <xdr:spPr>
            <a:xfrm>
              <a:off x="7101549" y="16664797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𝟏𝟓𝒄𝒎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12</xdr:col>
      <xdr:colOff>34250</xdr:colOff>
      <xdr:row>57</xdr:row>
      <xdr:rowOff>224841</xdr:rowOff>
    </xdr:from>
    <xdr:to>
      <xdr:col>12</xdr:col>
      <xdr:colOff>396833</xdr:colOff>
      <xdr:row>57</xdr:row>
      <xdr:rowOff>251799</xdr:rowOff>
    </xdr:to>
    <xdr:cxnSp macro="">
      <xdr:nvCxnSpPr>
        <xdr:cNvPr id="485" name="Straight Arrow Connector 484"/>
        <xdr:cNvCxnSpPr/>
      </xdr:nvCxnSpPr>
      <xdr:spPr>
        <a:xfrm flipV="1">
          <a:off x="4635005" y="16066893"/>
          <a:ext cx="362583" cy="26958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405443</xdr:colOff>
      <xdr:row>54</xdr:row>
      <xdr:rowOff>347034</xdr:rowOff>
    </xdr:from>
    <xdr:ext cx="462178" cy="3608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6" name="TextBox 485"/>
            <xdr:cNvSpPr txBox="1"/>
          </xdr:nvSpPr>
          <xdr:spPr>
            <a:xfrm>
              <a:off x="2939452" y="15083826"/>
              <a:ext cx="462178" cy="3608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2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𝒅</m:t>
                      </m:r>
                    </m:e>
                    <m:sub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𝒃</m:t>
                      </m:r>
                    </m:sub>
                  </m:sSub>
                </m:oMath>
              </a14:m>
              <a:r>
                <a:rPr lang="en-US" sz="1800" b="1"/>
                <a:t>=</a:t>
              </a:r>
            </a:p>
          </xdr:txBody>
        </xdr:sp>
      </mc:Choice>
      <mc:Fallback xmlns="">
        <xdr:sp macro="" textlink="">
          <xdr:nvSpPr>
            <xdr:cNvPr id="486" name="TextBox 485"/>
            <xdr:cNvSpPr txBox="1"/>
          </xdr:nvSpPr>
          <xdr:spPr>
            <a:xfrm>
              <a:off x="2939452" y="15083826"/>
              <a:ext cx="462178" cy="3608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𝒅_𝒃</a:t>
              </a:r>
              <a:r>
                <a:rPr lang="en-US" sz="1800" b="1"/>
                <a:t>=</a:t>
              </a:r>
            </a:p>
          </xdr:txBody>
        </xdr:sp>
      </mc:Fallback>
    </mc:AlternateContent>
    <xdr:clientData/>
  </xdr:oneCellAnchor>
  <xdr:oneCellAnchor>
    <xdr:from>
      <xdr:col>7</xdr:col>
      <xdr:colOff>377405</xdr:colOff>
      <xdr:row>57</xdr:row>
      <xdr:rowOff>359435</xdr:rowOff>
    </xdr:from>
    <xdr:ext cx="462178" cy="3608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7" name="TextBox 486"/>
            <xdr:cNvSpPr txBox="1"/>
          </xdr:nvSpPr>
          <xdr:spPr>
            <a:xfrm>
              <a:off x="2911414" y="16201487"/>
              <a:ext cx="462178" cy="3608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2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𝒅</m:t>
                      </m:r>
                    </m:e>
                    <m:sub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𝒃</m:t>
                      </m:r>
                    </m:sub>
                  </m:sSub>
                </m:oMath>
              </a14:m>
              <a:r>
                <a:rPr lang="en-US" sz="1800" b="1"/>
                <a:t>=</a:t>
              </a:r>
            </a:p>
          </xdr:txBody>
        </xdr:sp>
      </mc:Choice>
      <mc:Fallback xmlns="">
        <xdr:sp macro="" textlink="">
          <xdr:nvSpPr>
            <xdr:cNvPr id="487" name="TextBox 486"/>
            <xdr:cNvSpPr txBox="1"/>
          </xdr:nvSpPr>
          <xdr:spPr>
            <a:xfrm>
              <a:off x="2911414" y="16201487"/>
              <a:ext cx="462178" cy="3608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𝒅_𝒃</a:t>
              </a:r>
              <a:r>
                <a:rPr lang="en-US" sz="1800" b="1"/>
                <a:t>=</a:t>
              </a:r>
            </a:p>
          </xdr:txBody>
        </xdr:sp>
      </mc:Fallback>
    </mc:AlternateContent>
    <xdr:clientData/>
  </xdr:oneCellAnchor>
  <xdr:oneCellAnchor>
    <xdr:from>
      <xdr:col>8</xdr:col>
      <xdr:colOff>143773</xdr:colOff>
      <xdr:row>60</xdr:row>
      <xdr:rowOff>359435</xdr:rowOff>
    </xdr:from>
    <xdr:ext cx="460639" cy="3608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2" name="TextBox 491"/>
            <xdr:cNvSpPr txBox="1"/>
          </xdr:nvSpPr>
          <xdr:spPr>
            <a:xfrm>
              <a:off x="3091131" y="17306746"/>
              <a:ext cx="460639" cy="3608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2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𝒅</m:t>
                      </m:r>
                    </m:e>
                    <m:sub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𝒗</m:t>
                      </m:r>
                    </m:sub>
                  </m:sSub>
                </m:oMath>
              </a14:m>
              <a:r>
                <a:rPr lang="en-US" sz="1800" b="1"/>
                <a:t>=</a:t>
              </a:r>
            </a:p>
          </xdr:txBody>
        </xdr:sp>
      </mc:Choice>
      <mc:Fallback xmlns="">
        <xdr:sp macro="" textlink="">
          <xdr:nvSpPr>
            <xdr:cNvPr id="492" name="TextBox 491"/>
            <xdr:cNvSpPr txBox="1"/>
          </xdr:nvSpPr>
          <xdr:spPr>
            <a:xfrm>
              <a:off x="3091131" y="17306746"/>
              <a:ext cx="460639" cy="3608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𝒅_𝒗</a:t>
              </a:r>
              <a:r>
                <a:rPr lang="en-US" sz="1800" b="1"/>
                <a:t>=</a:t>
              </a:r>
            </a:p>
          </xdr:txBody>
        </xdr:sp>
      </mc:Fallback>
    </mc:AlternateContent>
    <xdr:clientData/>
  </xdr:oneCellAnchor>
  <xdr:oneCellAnchor>
    <xdr:from>
      <xdr:col>2</xdr:col>
      <xdr:colOff>73551</xdr:colOff>
      <xdr:row>44</xdr:row>
      <xdr:rowOff>91713</xdr:rowOff>
    </xdr:from>
    <xdr:ext cx="1257588" cy="500971"/>
    <xdr:sp macro="" textlink="">
      <xdr:nvSpPr>
        <xdr:cNvPr id="493" name="TextBox 492"/>
        <xdr:cNvSpPr txBox="1"/>
      </xdr:nvSpPr>
      <xdr:spPr>
        <a:xfrm>
          <a:off x="941384" y="13426713"/>
          <a:ext cx="1257588" cy="500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lang="en-US" sz="3200" b="1"/>
            <a:t>S&lt;=min</a:t>
          </a:r>
        </a:p>
      </xdr:txBody>
    </xdr:sp>
    <xdr:clientData/>
  </xdr:oneCellAnchor>
  <xdr:twoCellAnchor>
    <xdr:from>
      <xdr:col>5</xdr:col>
      <xdr:colOff>0</xdr:colOff>
      <xdr:row>37</xdr:row>
      <xdr:rowOff>134787</xdr:rowOff>
    </xdr:from>
    <xdr:to>
      <xdr:col>5</xdr:col>
      <xdr:colOff>8986</xdr:colOff>
      <xdr:row>52</xdr:row>
      <xdr:rowOff>242618</xdr:rowOff>
    </xdr:to>
    <xdr:cxnSp macro="">
      <xdr:nvCxnSpPr>
        <xdr:cNvPr id="494" name="Straight Connector 493"/>
        <xdr:cNvCxnSpPr/>
      </xdr:nvCxnSpPr>
      <xdr:spPr>
        <a:xfrm flipH="1">
          <a:off x="1707311" y="8608443"/>
          <a:ext cx="8986" cy="563412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116816</xdr:colOff>
      <xdr:row>38</xdr:row>
      <xdr:rowOff>90218</xdr:rowOff>
    </xdr:from>
    <xdr:ext cx="66826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6" name="TextBox 495"/>
            <xdr:cNvSpPr txBox="1"/>
          </xdr:nvSpPr>
          <xdr:spPr>
            <a:xfrm>
              <a:off x="1824127" y="8932293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496" name="TextBox 495"/>
            <xdr:cNvSpPr txBox="1"/>
          </xdr:nvSpPr>
          <xdr:spPr>
            <a:xfrm>
              <a:off x="1824127" y="8932293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7</xdr:col>
      <xdr:colOff>17970</xdr:colOff>
      <xdr:row>38</xdr:row>
      <xdr:rowOff>62901</xdr:rowOff>
    </xdr:from>
    <xdr:to>
      <xdr:col>7</xdr:col>
      <xdr:colOff>269865</xdr:colOff>
      <xdr:row>39</xdr:row>
      <xdr:rowOff>314505</xdr:rowOff>
    </xdr:to>
    <xdr:sp macro="" textlink="">
      <xdr:nvSpPr>
        <xdr:cNvPr id="497" name="Left Brace 496"/>
        <xdr:cNvSpPr/>
      </xdr:nvSpPr>
      <xdr:spPr>
        <a:xfrm>
          <a:off x="2551979" y="8904976"/>
          <a:ext cx="251895" cy="620024"/>
        </a:xfrm>
        <a:prstGeom prst="leftBrace">
          <a:avLst>
            <a:gd name="adj1" fmla="val 68575"/>
            <a:gd name="adj2" fmla="val 43464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8</xdr:col>
      <xdr:colOff>26958</xdr:colOff>
      <xdr:row>37</xdr:row>
      <xdr:rowOff>350447</xdr:rowOff>
    </xdr:from>
    <xdr:ext cx="25635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0" name="TextBox 499"/>
            <xdr:cNvSpPr txBox="1"/>
          </xdr:nvSpPr>
          <xdr:spPr>
            <a:xfrm>
              <a:off x="2974316" y="8824103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𝒃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00" name="TextBox 499"/>
            <xdr:cNvSpPr txBox="1"/>
          </xdr:nvSpPr>
          <xdr:spPr>
            <a:xfrm>
              <a:off x="2974316" y="8824103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8</xdr:col>
      <xdr:colOff>32097</xdr:colOff>
      <xdr:row>39</xdr:row>
      <xdr:rowOff>17971</xdr:rowOff>
    </xdr:from>
    <xdr:ext cx="264047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1" name="TextBox 500"/>
            <xdr:cNvSpPr txBox="1"/>
          </xdr:nvSpPr>
          <xdr:spPr>
            <a:xfrm>
              <a:off x="2979455" y="9228466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𝒉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01" name="TextBox 500"/>
            <xdr:cNvSpPr txBox="1"/>
          </xdr:nvSpPr>
          <xdr:spPr>
            <a:xfrm>
              <a:off x="2979455" y="9228466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𝒉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7</xdr:col>
      <xdr:colOff>77609</xdr:colOff>
      <xdr:row>40</xdr:row>
      <xdr:rowOff>18511</xdr:rowOff>
    </xdr:from>
    <xdr:ext cx="784958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2" name="TextBox 501"/>
            <xdr:cNvSpPr txBox="1"/>
          </xdr:nvSpPr>
          <xdr:spPr>
            <a:xfrm>
              <a:off x="3030359" y="9676861"/>
              <a:ext cx="784958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𝟏𝟔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02" name="TextBox 501"/>
            <xdr:cNvSpPr txBox="1"/>
          </xdr:nvSpPr>
          <xdr:spPr>
            <a:xfrm>
              <a:off x="3030359" y="9676861"/>
              <a:ext cx="784958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𝟏𝟔𝒅_𝒃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6</xdr:col>
      <xdr:colOff>364745</xdr:colOff>
      <xdr:row>41</xdr:row>
      <xdr:rowOff>140283</xdr:rowOff>
    </xdr:from>
    <xdr:ext cx="851195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3" name="TextBox 502"/>
            <xdr:cNvSpPr txBox="1"/>
          </xdr:nvSpPr>
          <xdr:spPr>
            <a:xfrm>
              <a:off x="2907920" y="10170108"/>
              <a:ext cx="85119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𝟒𝟖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𝒗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03" name="TextBox 502"/>
            <xdr:cNvSpPr txBox="1"/>
          </xdr:nvSpPr>
          <xdr:spPr>
            <a:xfrm>
              <a:off x="2907920" y="10170108"/>
              <a:ext cx="851195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𝟒𝟖 𝒅_𝒗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5</xdr:col>
      <xdr:colOff>112622</xdr:colOff>
      <xdr:row>42</xdr:row>
      <xdr:rowOff>359635</xdr:rowOff>
    </xdr:from>
    <xdr:ext cx="3069237" cy="69249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4" name="TextBox 503"/>
            <xdr:cNvSpPr txBox="1"/>
          </xdr:nvSpPr>
          <xdr:spPr>
            <a:xfrm>
              <a:off x="2504455" y="12953802"/>
              <a:ext cx="3069237" cy="692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𝑺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𝒄𝒂𝒍𝒄𝒖𝒍𝒂𝒕𝒆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𝒇𝒓𝒐𝒎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𝒗</m:t>
                            </m:r>
                          </m:sub>
                        </m:sSub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den>
                    </m:f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04" name="TextBox 503"/>
            <xdr:cNvSpPr txBox="1"/>
          </xdr:nvSpPr>
          <xdr:spPr>
            <a:xfrm>
              <a:off x="2504455" y="12953802"/>
              <a:ext cx="3069237" cy="69249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𝑺 𝒄𝒂𝒍𝒄𝒖𝒍𝒂𝒕𝒆 𝒇𝒓𝒐𝒎  𝑨_𝒗/𝑺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5</xdr:col>
      <xdr:colOff>26957</xdr:colOff>
      <xdr:row>44</xdr:row>
      <xdr:rowOff>359434</xdr:rowOff>
    </xdr:from>
    <xdr:to>
      <xdr:col>18</xdr:col>
      <xdr:colOff>8986</xdr:colOff>
      <xdr:row>44</xdr:row>
      <xdr:rowOff>359498</xdr:rowOff>
    </xdr:to>
    <xdr:cxnSp macro="">
      <xdr:nvCxnSpPr>
        <xdr:cNvPr id="505" name="Straight Connector 504"/>
        <xdr:cNvCxnSpPr/>
      </xdr:nvCxnSpPr>
      <xdr:spPr>
        <a:xfrm flipV="1">
          <a:off x="2174575" y="11412028"/>
          <a:ext cx="6002548" cy="6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19050</xdr:colOff>
      <xdr:row>46</xdr:row>
      <xdr:rowOff>86445</xdr:rowOff>
    </xdr:from>
    <xdr:ext cx="3422219" cy="4472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8" name="TextBox 507"/>
            <xdr:cNvSpPr txBox="1"/>
          </xdr:nvSpPr>
          <xdr:spPr>
            <a:xfrm>
              <a:off x="2166668" y="11875879"/>
              <a:ext cx="3422219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𝒔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≤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𝟑𝟑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𝒇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𝒄</m:t>
                            </m:r>
                          </m:sub>
                        </m:sSub>
                      </m:e>
                    </m:rad>
                    <m:r>
                      <a:rPr lang="en-US" sz="2400" b="1" i="1">
                        <a:latin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𝒅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08" name="TextBox 507"/>
            <xdr:cNvSpPr txBox="1"/>
          </xdr:nvSpPr>
          <xdr:spPr>
            <a:xfrm>
              <a:off x="2166668" y="11875879"/>
              <a:ext cx="3422219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𝑽_𝒔≤𝟎.𝟑𝟑∗√(𝒇_𝒄 )∗𝒃_𝒘∗𝒅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13</xdr:col>
      <xdr:colOff>134788</xdr:colOff>
      <xdr:row>46</xdr:row>
      <xdr:rowOff>0</xdr:rowOff>
    </xdr:from>
    <xdr:to>
      <xdr:col>13</xdr:col>
      <xdr:colOff>386683</xdr:colOff>
      <xdr:row>48</xdr:row>
      <xdr:rowOff>0</xdr:rowOff>
    </xdr:to>
    <xdr:sp macro="" textlink="">
      <xdr:nvSpPr>
        <xdr:cNvPr id="509" name="Left Brace 508"/>
        <xdr:cNvSpPr/>
      </xdr:nvSpPr>
      <xdr:spPr>
        <a:xfrm>
          <a:off x="5616156" y="11789434"/>
          <a:ext cx="251895" cy="736840"/>
        </a:xfrm>
        <a:prstGeom prst="leftBrace">
          <a:avLst>
            <a:gd name="adj1" fmla="val 68575"/>
            <a:gd name="adj2" fmla="val 43464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26958</xdr:colOff>
      <xdr:row>50</xdr:row>
      <xdr:rowOff>89858</xdr:rowOff>
    </xdr:from>
    <xdr:ext cx="3422219" cy="4472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0" name="TextBox 509"/>
            <xdr:cNvSpPr txBox="1"/>
          </xdr:nvSpPr>
          <xdr:spPr>
            <a:xfrm>
              <a:off x="2174576" y="13352971"/>
              <a:ext cx="3422219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𝒔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&gt;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𝟑𝟑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𝒇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𝒄</m:t>
                            </m:r>
                          </m:sub>
                        </m:sSub>
                      </m:e>
                    </m:rad>
                    <m:r>
                      <a:rPr lang="en-US" sz="2400" b="1" i="1">
                        <a:latin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𝒅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10" name="TextBox 509"/>
            <xdr:cNvSpPr txBox="1"/>
          </xdr:nvSpPr>
          <xdr:spPr>
            <a:xfrm>
              <a:off x="2174576" y="13352971"/>
              <a:ext cx="3422219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𝑽_𝒔&gt;𝟎.𝟑𝟑∗√(𝒇_𝒄 )∗𝒃_𝒘∗𝒅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13</xdr:col>
      <xdr:colOff>161746</xdr:colOff>
      <xdr:row>49</xdr:row>
      <xdr:rowOff>359434</xdr:rowOff>
    </xdr:from>
    <xdr:to>
      <xdr:col>13</xdr:col>
      <xdr:colOff>413641</xdr:colOff>
      <xdr:row>51</xdr:row>
      <xdr:rowOff>359433</xdr:rowOff>
    </xdr:to>
    <xdr:sp macro="" textlink="">
      <xdr:nvSpPr>
        <xdr:cNvPr id="511" name="Left Brace 510"/>
        <xdr:cNvSpPr/>
      </xdr:nvSpPr>
      <xdr:spPr>
        <a:xfrm>
          <a:off x="5643114" y="13254127"/>
          <a:ext cx="251895" cy="736839"/>
        </a:xfrm>
        <a:prstGeom prst="leftBrace">
          <a:avLst>
            <a:gd name="adj1" fmla="val 68575"/>
            <a:gd name="adj2" fmla="val 43464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215660</xdr:colOff>
      <xdr:row>45</xdr:row>
      <xdr:rowOff>17971</xdr:rowOff>
    </xdr:from>
    <xdr:ext cx="267637" cy="7014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2" name="TextBox 511"/>
            <xdr:cNvSpPr txBox="1"/>
          </xdr:nvSpPr>
          <xdr:spPr>
            <a:xfrm>
              <a:off x="6137335" y="11438985"/>
              <a:ext cx="267637" cy="7014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𝟐</m:t>
                        </m:r>
                      </m:den>
                    </m:f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12" name="TextBox 511"/>
            <xdr:cNvSpPr txBox="1"/>
          </xdr:nvSpPr>
          <xdr:spPr>
            <a:xfrm>
              <a:off x="6137335" y="11438985"/>
              <a:ext cx="267637" cy="7014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𝒅/𝟐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14</xdr:col>
      <xdr:colOff>71886</xdr:colOff>
      <xdr:row>47</xdr:row>
      <xdr:rowOff>143773</xdr:rowOff>
    </xdr:from>
    <xdr:ext cx="87851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3" name="TextBox 512"/>
            <xdr:cNvSpPr txBox="1"/>
          </xdr:nvSpPr>
          <xdr:spPr>
            <a:xfrm>
              <a:off x="5993561" y="12301627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𝟔𝟎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13" name="TextBox 512"/>
            <xdr:cNvSpPr txBox="1"/>
          </xdr:nvSpPr>
          <xdr:spPr>
            <a:xfrm>
              <a:off x="5993561" y="12301627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𝟔𝟎𝒄𝒎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14</xdr:col>
      <xdr:colOff>242618</xdr:colOff>
      <xdr:row>48</xdr:row>
      <xdr:rowOff>359434</xdr:rowOff>
    </xdr:from>
    <xdr:ext cx="267637" cy="7014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4" name="TextBox 513"/>
            <xdr:cNvSpPr txBox="1"/>
          </xdr:nvSpPr>
          <xdr:spPr>
            <a:xfrm>
              <a:off x="6164293" y="12885708"/>
              <a:ext cx="267637" cy="7014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𝟒</m:t>
                        </m:r>
                      </m:den>
                    </m:f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14" name="TextBox 513"/>
            <xdr:cNvSpPr txBox="1"/>
          </xdr:nvSpPr>
          <xdr:spPr>
            <a:xfrm>
              <a:off x="6164293" y="12885708"/>
              <a:ext cx="267637" cy="7014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2400" b="1" i="0">
                  <a:latin typeface="Cambria Math" panose="02040503050406030204" pitchFamily="18" charset="0"/>
                </a:rPr>
                <a:t>𝒅/𝟒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14</xdr:col>
      <xdr:colOff>53915</xdr:colOff>
      <xdr:row>51</xdr:row>
      <xdr:rowOff>152759</xdr:rowOff>
    </xdr:from>
    <xdr:ext cx="87851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5" name="TextBox 514"/>
            <xdr:cNvSpPr txBox="1"/>
          </xdr:nvSpPr>
          <xdr:spPr>
            <a:xfrm>
              <a:off x="5975590" y="13784292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𝟑𝟎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15" name="TextBox 514"/>
            <xdr:cNvSpPr txBox="1"/>
          </xdr:nvSpPr>
          <xdr:spPr>
            <a:xfrm>
              <a:off x="5975590" y="13784292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𝟑𝟎𝒄𝒎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33</xdr:col>
      <xdr:colOff>171331</xdr:colOff>
      <xdr:row>28</xdr:row>
      <xdr:rowOff>306617</xdr:rowOff>
    </xdr:from>
    <xdr:to>
      <xdr:col>33</xdr:col>
      <xdr:colOff>337687</xdr:colOff>
      <xdr:row>30</xdr:row>
      <xdr:rowOff>63499</xdr:rowOff>
    </xdr:to>
    <xdr:sp macro="" textlink="">
      <xdr:nvSpPr>
        <xdr:cNvPr id="517" name="Left Brace 516"/>
        <xdr:cNvSpPr/>
      </xdr:nvSpPr>
      <xdr:spPr>
        <a:xfrm>
          <a:off x="14707539" y="5492450"/>
          <a:ext cx="166356" cy="497716"/>
        </a:xfrm>
        <a:prstGeom prst="leftBrace">
          <a:avLst>
            <a:gd name="adj1" fmla="val 141666"/>
            <a:gd name="adj2" fmla="val 3355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52917</xdr:colOff>
      <xdr:row>27</xdr:row>
      <xdr:rowOff>21167</xdr:rowOff>
    </xdr:from>
    <xdr:to>
      <xdr:col>33</xdr:col>
      <xdr:colOff>150396</xdr:colOff>
      <xdr:row>29</xdr:row>
      <xdr:rowOff>185488</xdr:rowOff>
    </xdr:to>
    <xdr:cxnSp macro="">
      <xdr:nvCxnSpPr>
        <xdr:cNvPr id="518" name="Straight Arrow Connector 517"/>
        <xdr:cNvCxnSpPr/>
      </xdr:nvCxnSpPr>
      <xdr:spPr>
        <a:xfrm flipH="1" flipV="1">
          <a:off x="13737167" y="9207500"/>
          <a:ext cx="2224729" cy="905155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oneCellAnchor>
    <xdr:from>
      <xdr:col>0</xdr:col>
      <xdr:colOff>169727</xdr:colOff>
      <xdr:row>26</xdr:row>
      <xdr:rowOff>348225</xdr:rowOff>
    </xdr:from>
    <xdr:ext cx="2484847" cy="4049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5" name="TextBox 524"/>
            <xdr:cNvSpPr txBox="1"/>
          </xdr:nvSpPr>
          <xdr:spPr>
            <a:xfrm>
              <a:off x="169727" y="4772741"/>
              <a:ext cx="2484847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𝒋𝒐𝒊𝒏𝒕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𝒔𝒉𝒆𝒂𝒓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≤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25" name="TextBox 524"/>
            <xdr:cNvSpPr txBox="1"/>
          </xdr:nvSpPr>
          <xdr:spPr>
            <a:xfrm>
              <a:off x="169727" y="4772741"/>
              <a:ext cx="2484847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𝑺_(𝒋𝒐𝒊𝒏𝒕 𝒔𝒉𝒆𝒂𝒓)≤𝒎𝒊𝒏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5</xdr:col>
      <xdr:colOff>220134</xdr:colOff>
      <xdr:row>21</xdr:row>
      <xdr:rowOff>931333</xdr:rowOff>
    </xdr:from>
    <xdr:to>
      <xdr:col>5</xdr:col>
      <xdr:colOff>222250</xdr:colOff>
      <xdr:row>35</xdr:row>
      <xdr:rowOff>204259</xdr:rowOff>
    </xdr:to>
    <xdr:cxnSp macro="">
      <xdr:nvCxnSpPr>
        <xdr:cNvPr id="526" name="Straight Connector 525"/>
        <xdr:cNvCxnSpPr/>
      </xdr:nvCxnSpPr>
      <xdr:spPr>
        <a:xfrm flipH="1">
          <a:off x="2611967" y="5746750"/>
          <a:ext cx="2116" cy="523134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262129</xdr:colOff>
      <xdr:row>22</xdr:row>
      <xdr:rowOff>171980</xdr:rowOff>
    </xdr:from>
    <xdr:ext cx="1187313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8" name="TextBox 527"/>
            <xdr:cNvSpPr txBox="1"/>
          </xdr:nvSpPr>
          <xdr:spPr>
            <a:xfrm>
              <a:off x="2653962" y="5357813"/>
              <a:ext cx="1187313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/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𝟐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28" name="TextBox 527"/>
            <xdr:cNvSpPr txBox="1"/>
          </xdr:nvSpPr>
          <xdr:spPr>
            <a:xfrm>
              <a:off x="2653962" y="5357813"/>
              <a:ext cx="1187313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𝟏/𝟐𝒎𝒊𝒏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8</xdr:col>
      <xdr:colOff>211142</xdr:colOff>
      <xdr:row>22</xdr:row>
      <xdr:rowOff>102330</xdr:rowOff>
    </xdr:from>
    <xdr:to>
      <xdr:col>9</xdr:col>
      <xdr:colOff>50287</xdr:colOff>
      <xdr:row>23</xdr:row>
      <xdr:rowOff>353934</xdr:rowOff>
    </xdr:to>
    <xdr:sp macro="" textlink="">
      <xdr:nvSpPr>
        <xdr:cNvPr id="529" name="Left Brace 528"/>
        <xdr:cNvSpPr/>
      </xdr:nvSpPr>
      <xdr:spPr>
        <a:xfrm>
          <a:off x="3841225" y="5288163"/>
          <a:ext cx="251895" cy="622021"/>
        </a:xfrm>
        <a:prstGeom prst="leftBrace">
          <a:avLst>
            <a:gd name="adj1" fmla="val 68575"/>
            <a:gd name="adj2" fmla="val 43464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9</xdr:col>
      <xdr:colOff>135464</xdr:colOff>
      <xdr:row>22</xdr:row>
      <xdr:rowOff>0</xdr:rowOff>
    </xdr:from>
    <xdr:ext cx="25635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0" name="TextBox 529"/>
            <xdr:cNvSpPr txBox="1"/>
          </xdr:nvSpPr>
          <xdr:spPr>
            <a:xfrm>
              <a:off x="3914738" y="2949677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𝒃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30" name="TextBox 529"/>
            <xdr:cNvSpPr txBox="1"/>
          </xdr:nvSpPr>
          <xdr:spPr>
            <a:xfrm>
              <a:off x="3914738" y="2949677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9</xdr:col>
      <xdr:colOff>140603</xdr:colOff>
      <xdr:row>23</xdr:row>
      <xdr:rowOff>36233</xdr:rowOff>
    </xdr:from>
    <xdr:ext cx="264047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1" name="TextBox 530"/>
            <xdr:cNvSpPr txBox="1"/>
          </xdr:nvSpPr>
          <xdr:spPr>
            <a:xfrm>
              <a:off x="3919877" y="3354620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𝒉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31" name="TextBox 530"/>
            <xdr:cNvSpPr txBox="1"/>
          </xdr:nvSpPr>
          <xdr:spPr>
            <a:xfrm>
              <a:off x="3919877" y="3354620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𝒉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6</xdr:col>
      <xdr:colOff>185584</xdr:colOff>
      <xdr:row>24</xdr:row>
      <xdr:rowOff>363382</xdr:rowOff>
    </xdr:from>
    <xdr:ext cx="2212529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2" name="TextBox 531"/>
            <xdr:cNvSpPr txBox="1"/>
          </xdr:nvSpPr>
          <xdr:spPr>
            <a:xfrm>
              <a:off x="2728759" y="4078132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𝒊𝒇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𝒇𝒚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≤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𝟒𝟎𝟎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𝒎𝒑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32" name="TextBox 531"/>
            <xdr:cNvSpPr txBox="1"/>
          </xdr:nvSpPr>
          <xdr:spPr>
            <a:xfrm>
              <a:off x="2728759" y="4078132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𝒊𝒇 𝒇𝒚≤𝟒𝟎𝟎𝒎𝒑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12</xdr:col>
      <xdr:colOff>316529</xdr:colOff>
      <xdr:row>24</xdr:row>
      <xdr:rowOff>355473</xdr:rowOff>
    </xdr:from>
    <xdr:ext cx="66826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3" name="TextBox 532"/>
            <xdr:cNvSpPr txBox="1"/>
          </xdr:nvSpPr>
          <xdr:spPr>
            <a:xfrm>
              <a:off x="5317154" y="4070223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33" name="TextBox 532"/>
            <xdr:cNvSpPr txBox="1"/>
          </xdr:nvSpPr>
          <xdr:spPr>
            <a:xfrm>
              <a:off x="5317154" y="4070223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14</xdr:col>
      <xdr:colOff>109072</xdr:colOff>
      <xdr:row>24</xdr:row>
      <xdr:rowOff>205762</xdr:rowOff>
    </xdr:from>
    <xdr:to>
      <xdr:col>14</xdr:col>
      <xdr:colOff>470719</xdr:colOff>
      <xdr:row>26</xdr:row>
      <xdr:rowOff>276226</xdr:rowOff>
    </xdr:to>
    <xdr:sp macro="" textlink="">
      <xdr:nvSpPr>
        <xdr:cNvPr id="534" name="Left Brace 533"/>
        <xdr:cNvSpPr/>
      </xdr:nvSpPr>
      <xdr:spPr>
        <a:xfrm>
          <a:off x="5985997" y="3920512"/>
          <a:ext cx="361647" cy="813414"/>
        </a:xfrm>
        <a:prstGeom prst="leftBrace">
          <a:avLst>
            <a:gd name="adj1" fmla="val 47473"/>
            <a:gd name="adj2" fmla="val 33787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310917</xdr:colOff>
      <xdr:row>25</xdr:row>
      <xdr:rowOff>184419</xdr:rowOff>
    </xdr:from>
    <xdr:to>
      <xdr:col>12</xdr:col>
      <xdr:colOff>261671</xdr:colOff>
      <xdr:row>25</xdr:row>
      <xdr:rowOff>211377</xdr:rowOff>
    </xdr:to>
    <xdr:cxnSp macro="">
      <xdr:nvCxnSpPr>
        <xdr:cNvPr id="535" name="Straight Arrow Connector 534"/>
        <xdr:cNvCxnSpPr/>
      </xdr:nvCxnSpPr>
      <xdr:spPr>
        <a:xfrm flipV="1">
          <a:off x="4901967" y="4270644"/>
          <a:ext cx="360329" cy="26958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563542</xdr:colOff>
      <xdr:row>24</xdr:row>
      <xdr:rowOff>36788</xdr:rowOff>
    </xdr:from>
    <xdr:ext cx="60087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6" name="TextBox 535"/>
            <xdr:cNvSpPr txBox="1"/>
          </xdr:nvSpPr>
          <xdr:spPr>
            <a:xfrm>
              <a:off x="6440467" y="3751538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𝟖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36" name="TextBox 535"/>
            <xdr:cNvSpPr txBox="1"/>
          </xdr:nvSpPr>
          <xdr:spPr>
            <a:xfrm>
              <a:off x="6440467" y="3751538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𝟖𝒅_𝒃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14</xdr:col>
      <xdr:colOff>464207</xdr:colOff>
      <xdr:row>26</xdr:row>
      <xdr:rowOff>19332</xdr:rowOff>
    </xdr:from>
    <xdr:ext cx="87851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7" name="TextBox 536"/>
            <xdr:cNvSpPr txBox="1"/>
          </xdr:nvSpPr>
          <xdr:spPr>
            <a:xfrm>
              <a:off x="6341132" y="4477032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𝟐𝟎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37" name="TextBox 536"/>
            <xdr:cNvSpPr txBox="1"/>
          </xdr:nvSpPr>
          <xdr:spPr>
            <a:xfrm>
              <a:off x="6341132" y="4477032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𝟐𝟎𝒄𝒎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20</xdr:col>
      <xdr:colOff>380895</xdr:colOff>
      <xdr:row>25</xdr:row>
      <xdr:rowOff>315954</xdr:rowOff>
    </xdr:from>
    <xdr:ext cx="1800108" cy="4049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8" name="TextBox 537"/>
            <xdr:cNvSpPr txBox="1"/>
          </xdr:nvSpPr>
          <xdr:spPr>
            <a:xfrm>
              <a:off x="8072589" y="5109180"/>
              <a:ext cx="1800108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𝒋𝒐𝒊𝒏𝒕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𝒔𝒉𝒆𝒂𝒓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38" name="TextBox 537"/>
            <xdr:cNvSpPr txBox="1"/>
          </xdr:nvSpPr>
          <xdr:spPr>
            <a:xfrm>
              <a:off x="8072589" y="5109180"/>
              <a:ext cx="1800108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𝑺_(𝒋𝒐𝒊𝒏𝒕 𝒔𝒉𝒆𝒂𝒓)=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6</xdr:col>
      <xdr:colOff>209550</xdr:colOff>
      <xdr:row>28</xdr:row>
      <xdr:rowOff>326594</xdr:rowOff>
    </xdr:from>
    <xdr:ext cx="2212529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2" name="TextBox 541"/>
            <xdr:cNvSpPr txBox="1"/>
          </xdr:nvSpPr>
          <xdr:spPr>
            <a:xfrm>
              <a:off x="2752725" y="5527244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𝒊𝒇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𝒇𝒚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≥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𝟓𝟎𝟎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𝒎𝒑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42" name="TextBox 541"/>
            <xdr:cNvSpPr txBox="1"/>
          </xdr:nvSpPr>
          <xdr:spPr>
            <a:xfrm>
              <a:off x="2752725" y="5527244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𝒊𝒇 𝒇𝒚≥𝟓𝟎𝟎𝒎𝒑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12</xdr:col>
      <xdr:colOff>340495</xdr:colOff>
      <xdr:row>28</xdr:row>
      <xdr:rowOff>318685</xdr:rowOff>
    </xdr:from>
    <xdr:ext cx="66826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3" name="TextBox 542"/>
            <xdr:cNvSpPr txBox="1"/>
          </xdr:nvSpPr>
          <xdr:spPr>
            <a:xfrm>
              <a:off x="5341120" y="5519335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43" name="TextBox 542"/>
            <xdr:cNvSpPr txBox="1"/>
          </xdr:nvSpPr>
          <xdr:spPr>
            <a:xfrm>
              <a:off x="5341120" y="5519335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14</xdr:col>
      <xdr:colOff>133038</xdr:colOff>
      <xdr:row>28</xdr:row>
      <xdr:rowOff>168974</xdr:rowOff>
    </xdr:from>
    <xdr:to>
      <xdr:col>14</xdr:col>
      <xdr:colOff>494685</xdr:colOff>
      <xdr:row>30</xdr:row>
      <xdr:rowOff>239438</xdr:rowOff>
    </xdr:to>
    <xdr:sp macro="" textlink="">
      <xdr:nvSpPr>
        <xdr:cNvPr id="544" name="Left Brace 543"/>
        <xdr:cNvSpPr/>
      </xdr:nvSpPr>
      <xdr:spPr>
        <a:xfrm>
          <a:off x="6009963" y="5369624"/>
          <a:ext cx="361647" cy="813414"/>
        </a:xfrm>
        <a:prstGeom prst="leftBrace">
          <a:avLst>
            <a:gd name="adj1" fmla="val 47473"/>
            <a:gd name="adj2" fmla="val 33787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334883</xdr:colOff>
      <xdr:row>29</xdr:row>
      <xdr:rowOff>147631</xdr:rowOff>
    </xdr:from>
    <xdr:to>
      <xdr:col>12</xdr:col>
      <xdr:colOff>285637</xdr:colOff>
      <xdr:row>29</xdr:row>
      <xdr:rowOff>174589</xdr:rowOff>
    </xdr:to>
    <xdr:cxnSp macro="">
      <xdr:nvCxnSpPr>
        <xdr:cNvPr id="545" name="Straight Arrow Connector 544"/>
        <xdr:cNvCxnSpPr/>
      </xdr:nvCxnSpPr>
      <xdr:spPr>
        <a:xfrm flipV="1">
          <a:off x="4925933" y="5719756"/>
          <a:ext cx="360329" cy="26958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587508</xdr:colOff>
      <xdr:row>28</xdr:row>
      <xdr:rowOff>0</xdr:rowOff>
    </xdr:from>
    <xdr:ext cx="60087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6" name="TextBox 545"/>
            <xdr:cNvSpPr txBox="1"/>
          </xdr:nvSpPr>
          <xdr:spPr>
            <a:xfrm>
              <a:off x="6464433" y="5200650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𝟔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46" name="TextBox 545"/>
            <xdr:cNvSpPr txBox="1"/>
          </xdr:nvSpPr>
          <xdr:spPr>
            <a:xfrm>
              <a:off x="6464433" y="5200650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𝟔𝒅_𝒃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14</xdr:col>
      <xdr:colOff>488173</xdr:colOff>
      <xdr:row>29</xdr:row>
      <xdr:rowOff>354019</xdr:rowOff>
    </xdr:from>
    <xdr:ext cx="87851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7" name="TextBox 546"/>
            <xdr:cNvSpPr txBox="1"/>
          </xdr:nvSpPr>
          <xdr:spPr>
            <a:xfrm>
              <a:off x="6365098" y="5926144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𝟏𝟓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47" name="TextBox 546"/>
            <xdr:cNvSpPr txBox="1"/>
          </xdr:nvSpPr>
          <xdr:spPr>
            <a:xfrm>
              <a:off x="6365098" y="5926144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𝟏𝟓𝒄𝒎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7</xdr:col>
      <xdr:colOff>228600</xdr:colOff>
      <xdr:row>31</xdr:row>
      <xdr:rowOff>361950</xdr:rowOff>
    </xdr:from>
    <xdr:ext cx="87851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8" name="TextBox 547"/>
            <xdr:cNvSpPr txBox="1"/>
          </xdr:nvSpPr>
          <xdr:spPr>
            <a:xfrm>
              <a:off x="3181350" y="6677025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𝟐𝟎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548" name="TextBox 547"/>
            <xdr:cNvSpPr txBox="1"/>
          </xdr:nvSpPr>
          <xdr:spPr>
            <a:xfrm>
              <a:off x="3181350" y="6677025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𝟐𝟎𝒄𝒎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32</xdr:col>
      <xdr:colOff>114299</xdr:colOff>
      <xdr:row>60</xdr:row>
      <xdr:rowOff>190501</xdr:rowOff>
    </xdr:from>
    <xdr:to>
      <xdr:col>32</xdr:col>
      <xdr:colOff>393220</xdr:colOff>
      <xdr:row>63</xdr:row>
      <xdr:rowOff>28576</xdr:rowOff>
    </xdr:to>
    <xdr:sp macro="" textlink="">
      <xdr:nvSpPr>
        <xdr:cNvPr id="551" name="Left Brace 550"/>
        <xdr:cNvSpPr/>
      </xdr:nvSpPr>
      <xdr:spPr>
        <a:xfrm>
          <a:off x="14220824" y="17278351"/>
          <a:ext cx="278921" cy="952500"/>
        </a:xfrm>
        <a:prstGeom prst="leftBrace">
          <a:avLst>
            <a:gd name="adj1" fmla="val 42976"/>
            <a:gd name="adj2" fmla="val 33787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333372</xdr:colOff>
      <xdr:row>60</xdr:row>
      <xdr:rowOff>180975</xdr:rowOff>
    </xdr:from>
    <xdr:to>
      <xdr:col>38</xdr:col>
      <xdr:colOff>285749</xdr:colOff>
      <xdr:row>62</xdr:row>
      <xdr:rowOff>352425</xdr:rowOff>
    </xdr:to>
    <xdr:sp macro="" textlink="">
      <xdr:nvSpPr>
        <xdr:cNvPr id="552" name="Left Brace 551"/>
        <xdr:cNvSpPr/>
      </xdr:nvSpPr>
      <xdr:spPr>
        <a:xfrm rot="10800000">
          <a:off x="16563972" y="17268825"/>
          <a:ext cx="295277" cy="914400"/>
        </a:xfrm>
        <a:prstGeom prst="leftBrace">
          <a:avLst>
            <a:gd name="adj1" fmla="val 42976"/>
            <a:gd name="adj2" fmla="val 56996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29</xdr:col>
      <xdr:colOff>305339</xdr:colOff>
      <xdr:row>0</xdr:row>
      <xdr:rowOff>232225</xdr:rowOff>
    </xdr:from>
    <xdr:to>
      <xdr:col>42</xdr:col>
      <xdr:colOff>333275</xdr:colOff>
      <xdr:row>15</xdr:row>
      <xdr:rowOff>258683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97634" y="232225"/>
          <a:ext cx="5716840" cy="5506595"/>
        </a:xfrm>
        <a:prstGeom prst="rect">
          <a:avLst/>
        </a:prstGeom>
      </xdr:spPr>
    </xdr:pic>
    <xdr:clientData/>
  </xdr:twoCellAnchor>
  <xdr:oneCellAnchor>
    <xdr:from>
      <xdr:col>2</xdr:col>
      <xdr:colOff>105834</xdr:colOff>
      <xdr:row>1</xdr:row>
      <xdr:rowOff>167131</xdr:rowOff>
    </xdr:from>
    <xdr:ext cx="1143000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0" name="TextBox 209"/>
            <xdr:cNvSpPr txBox="1"/>
          </xdr:nvSpPr>
          <xdr:spPr>
            <a:xfrm>
              <a:off x="973667" y="537548"/>
              <a:ext cx="114300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𝒃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𝒄𝒎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2800" b="1"/>
            </a:p>
          </xdr:txBody>
        </xdr:sp>
      </mc:Choice>
      <mc:Fallback xmlns="">
        <xdr:sp macro="" textlink="">
          <xdr:nvSpPr>
            <xdr:cNvPr id="210" name="TextBox 209"/>
            <xdr:cNvSpPr txBox="1"/>
          </xdr:nvSpPr>
          <xdr:spPr>
            <a:xfrm>
              <a:off x="973667" y="537548"/>
              <a:ext cx="114300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en-US" sz="2800" b="1" i="0">
                  <a:latin typeface="Cambria Math" panose="02040503050406030204" pitchFamily="18" charset="0"/>
                </a:rPr>
                <a:t>𝒃(𝒄𝒎)</a:t>
              </a:r>
              <a:endParaRPr lang="en-US" sz="2800" b="1"/>
            </a:p>
          </xdr:txBody>
        </xdr:sp>
      </mc:Fallback>
    </mc:AlternateContent>
    <xdr:clientData/>
  </xdr:oneCellAnchor>
  <xdr:oneCellAnchor>
    <xdr:from>
      <xdr:col>2</xdr:col>
      <xdr:colOff>82550</xdr:colOff>
      <xdr:row>5</xdr:row>
      <xdr:rowOff>109009</xdr:rowOff>
    </xdr:from>
    <xdr:ext cx="1356784" cy="5383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950383" y="1961092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𝒚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𝒎𝒑𝒂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950383" y="1961092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𝒇_(𝒚(𝒎𝒑𝒂))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</xdr:col>
      <xdr:colOff>74083</xdr:colOff>
      <xdr:row>3</xdr:row>
      <xdr:rowOff>148167</xdr:rowOff>
    </xdr:from>
    <xdr:ext cx="1143000" cy="438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2" name="TextBox 211"/>
            <xdr:cNvSpPr txBox="1"/>
          </xdr:nvSpPr>
          <xdr:spPr>
            <a:xfrm>
              <a:off x="941916" y="1259417"/>
              <a:ext cx="114300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𝒉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𝒄𝒎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2800" b="1"/>
            </a:p>
          </xdr:txBody>
        </xdr:sp>
      </mc:Choice>
      <mc:Fallback xmlns="">
        <xdr:sp macro="" textlink="">
          <xdr:nvSpPr>
            <xdr:cNvPr id="212" name="TextBox 211"/>
            <xdr:cNvSpPr txBox="1"/>
          </xdr:nvSpPr>
          <xdr:spPr>
            <a:xfrm>
              <a:off x="941916" y="1259417"/>
              <a:ext cx="1143000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en-US" sz="2800" b="1" i="0">
                  <a:latin typeface="Cambria Math" panose="02040503050406030204" pitchFamily="18" charset="0"/>
                </a:rPr>
                <a:t>𝒉(𝒄𝒎)</a:t>
              </a:r>
              <a:endParaRPr lang="en-US" sz="2800" b="1"/>
            </a:p>
          </xdr:txBody>
        </xdr:sp>
      </mc:Fallback>
    </mc:AlternateContent>
    <xdr:clientData/>
  </xdr:oneCellAnchor>
  <xdr:oneCellAnchor>
    <xdr:from>
      <xdr:col>2</xdr:col>
      <xdr:colOff>95250</xdr:colOff>
      <xdr:row>9</xdr:row>
      <xdr:rowOff>105833</xdr:rowOff>
    </xdr:from>
    <xdr:ext cx="1356784" cy="5383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3" name="TextBox 212"/>
            <xdr:cNvSpPr txBox="1"/>
          </xdr:nvSpPr>
          <xdr:spPr>
            <a:xfrm>
              <a:off x="963083" y="2698750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13" name="TextBox 212"/>
            <xdr:cNvSpPr txBox="1"/>
          </xdr:nvSpPr>
          <xdr:spPr>
            <a:xfrm>
              <a:off x="963083" y="2698750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𝒅_(𝒃(𝒄𝒎))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</xdr:col>
      <xdr:colOff>0</xdr:colOff>
      <xdr:row>11</xdr:row>
      <xdr:rowOff>0</xdr:rowOff>
    </xdr:from>
    <xdr:ext cx="1356784" cy="5383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5" name="TextBox 214"/>
            <xdr:cNvSpPr txBox="1"/>
          </xdr:nvSpPr>
          <xdr:spPr>
            <a:xfrm>
              <a:off x="867833" y="3333750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𝒗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15" name="TextBox 214"/>
            <xdr:cNvSpPr txBox="1"/>
          </xdr:nvSpPr>
          <xdr:spPr>
            <a:xfrm>
              <a:off x="867833" y="3333750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𝒅_(𝒗(𝒄𝒎))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7</xdr:col>
      <xdr:colOff>179917</xdr:colOff>
      <xdr:row>65</xdr:row>
      <xdr:rowOff>224897</xdr:rowOff>
    </xdr:from>
    <xdr:ext cx="1187313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6" name="TextBox 215"/>
            <xdr:cNvSpPr txBox="1"/>
          </xdr:nvSpPr>
          <xdr:spPr>
            <a:xfrm>
              <a:off x="3397250" y="21338647"/>
              <a:ext cx="1187313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/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𝟐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216" name="TextBox 215"/>
            <xdr:cNvSpPr txBox="1"/>
          </xdr:nvSpPr>
          <xdr:spPr>
            <a:xfrm>
              <a:off x="3397250" y="21338647"/>
              <a:ext cx="1187313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𝟏/𝟐𝒎𝒊𝒏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10</xdr:col>
      <xdr:colOff>128930</xdr:colOff>
      <xdr:row>65</xdr:row>
      <xdr:rowOff>155247</xdr:rowOff>
    </xdr:from>
    <xdr:to>
      <xdr:col>10</xdr:col>
      <xdr:colOff>380825</xdr:colOff>
      <xdr:row>67</xdr:row>
      <xdr:rowOff>36435</xdr:rowOff>
    </xdr:to>
    <xdr:sp macro="" textlink="">
      <xdr:nvSpPr>
        <xdr:cNvPr id="217" name="Left Brace 216"/>
        <xdr:cNvSpPr/>
      </xdr:nvSpPr>
      <xdr:spPr>
        <a:xfrm>
          <a:off x="4584513" y="21268997"/>
          <a:ext cx="251895" cy="622021"/>
        </a:xfrm>
        <a:prstGeom prst="leftBrace">
          <a:avLst>
            <a:gd name="adj1" fmla="val 68575"/>
            <a:gd name="adj2" fmla="val 43464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11</xdr:col>
      <xdr:colOff>95585</xdr:colOff>
      <xdr:row>65</xdr:row>
      <xdr:rowOff>10584</xdr:rowOff>
    </xdr:from>
    <xdr:ext cx="256352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9" name="TextBox 218"/>
            <xdr:cNvSpPr txBox="1"/>
          </xdr:nvSpPr>
          <xdr:spPr>
            <a:xfrm>
              <a:off x="4963918" y="21124334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𝒃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219" name="TextBox 218"/>
            <xdr:cNvSpPr txBox="1"/>
          </xdr:nvSpPr>
          <xdr:spPr>
            <a:xfrm>
              <a:off x="4963918" y="21124334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11</xdr:col>
      <xdr:colOff>58391</xdr:colOff>
      <xdr:row>66</xdr:row>
      <xdr:rowOff>36233</xdr:rowOff>
    </xdr:from>
    <xdr:ext cx="264047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0" name="TextBox 219"/>
            <xdr:cNvSpPr txBox="1"/>
          </xdr:nvSpPr>
          <xdr:spPr>
            <a:xfrm>
              <a:off x="4926724" y="21520400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𝒉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220" name="TextBox 219"/>
            <xdr:cNvSpPr txBox="1"/>
          </xdr:nvSpPr>
          <xdr:spPr>
            <a:xfrm>
              <a:off x="4926724" y="21520400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𝒉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2</xdr:col>
      <xdr:colOff>179915</xdr:colOff>
      <xdr:row>17</xdr:row>
      <xdr:rowOff>31751</xdr:rowOff>
    </xdr:from>
    <xdr:ext cx="2328335" cy="9233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2" name="TextBox 221"/>
            <xdr:cNvSpPr txBox="1"/>
          </xdr:nvSpPr>
          <xdr:spPr>
            <a:xfrm>
              <a:off x="1047748" y="4106334"/>
              <a:ext cx="2328335" cy="9233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32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32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3200" b="1" i="1">
                                <a:latin typeface="Cambria Math" panose="02040503050406030204" pitchFamily="18" charset="0"/>
                              </a:rPr>
                              <m:t>𝒗</m:t>
                            </m:r>
                          </m:sub>
                        </m:sSub>
                      </m:num>
                      <m:den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𝑺</m:t>
                        </m:r>
                      </m:den>
                    </m:f>
                    <m:r>
                      <a:rPr lang="en-US" sz="32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3200" b="1" i="1">
                        <a:latin typeface="Cambria Math" panose="02040503050406030204" pitchFamily="18" charset="0"/>
                      </a:rPr>
                      <m:t>𝑪𝒎</m:t>
                    </m:r>
                    <m:r>
                      <a:rPr lang="en-US" sz="3200" b="1" i="1">
                        <a:latin typeface="Cambria Math" panose="02040503050406030204" pitchFamily="18" charset="0"/>
                      </a:rPr>
                      <m:t>𝟐</m:t>
                    </m:r>
                    <m:r>
                      <a:rPr lang="en-US" sz="3200" b="1" i="1">
                        <a:latin typeface="Cambria Math" panose="02040503050406030204" pitchFamily="18" charset="0"/>
                      </a:rPr>
                      <m:t>/</m:t>
                    </m:r>
                    <m:r>
                      <a:rPr lang="en-US" sz="3200" b="1" i="1">
                        <a:latin typeface="Cambria Math" panose="02040503050406030204" pitchFamily="18" charset="0"/>
                      </a:rPr>
                      <m:t>𝒎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22" name="TextBox 221"/>
            <xdr:cNvSpPr txBox="1"/>
          </xdr:nvSpPr>
          <xdr:spPr>
            <a:xfrm>
              <a:off x="1047748" y="4106334"/>
              <a:ext cx="2328335" cy="9233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𝑨_𝒗/𝑺(𝑪𝒎𝟐/𝒎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</xdr:col>
      <xdr:colOff>179915</xdr:colOff>
      <xdr:row>19</xdr:row>
      <xdr:rowOff>31751</xdr:rowOff>
    </xdr:from>
    <xdr:ext cx="2328335" cy="9233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4" name="TextBox 223"/>
            <xdr:cNvSpPr txBox="1"/>
          </xdr:nvSpPr>
          <xdr:spPr>
            <a:xfrm>
              <a:off x="1047748" y="4106334"/>
              <a:ext cx="2328335" cy="9233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32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32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3200" b="1" i="1">
                                <a:latin typeface="Cambria Math" panose="02040503050406030204" pitchFamily="18" charset="0"/>
                              </a:rPr>
                              <m:t>𝒗</m:t>
                            </m:r>
                          </m:sub>
                        </m:sSub>
                      </m:num>
                      <m:den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𝑺</m:t>
                        </m:r>
                      </m:den>
                    </m:f>
                    <m:r>
                      <a:rPr lang="en-US" sz="32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3200" b="1" i="1">
                        <a:latin typeface="Cambria Math" panose="02040503050406030204" pitchFamily="18" charset="0"/>
                      </a:rPr>
                      <m:t>𝑪𝒎</m:t>
                    </m:r>
                    <m:r>
                      <a:rPr lang="en-US" sz="3200" b="1" i="1">
                        <a:latin typeface="Cambria Math" panose="02040503050406030204" pitchFamily="18" charset="0"/>
                      </a:rPr>
                      <m:t>𝟐</m:t>
                    </m:r>
                    <m:r>
                      <a:rPr lang="en-US" sz="3200" b="1" i="1">
                        <a:latin typeface="Cambria Math" panose="02040503050406030204" pitchFamily="18" charset="0"/>
                      </a:rPr>
                      <m:t>/</m:t>
                    </m:r>
                    <m:r>
                      <a:rPr lang="en-US" sz="3200" b="1" i="1">
                        <a:latin typeface="Cambria Math" panose="02040503050406030204" pitchFamily="18" charset="0"/>
                      </a:rPr>
                      <m:t>𝒎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24" name="TextBox 223"/>
            <xdr:cNvSpPr txBox="1"/>
          </xdr:nvSpPr>
          <xdr:spPr>
            <a:xfrm>
              <a:off x="1047748" y="4106334"/>
              <a:ext cx="2328335" cy="9233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𝑨_𝒗/𝑺(𝑪𝒎𝟐/𝒎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38</xdr:col>
      <xdr:colOff>391583</xdr:colOff>
      <xdr:row>52</xdr:row>
      <xdr:rowOff>338667</xdr:rowOff>
    </xdr:from>
    <xdr:to>
      <xdr:col>38</xdr:col>
      <xdr:colOff>403489</xdr:colOff>
      <xdr:row>58</xdr:row>
      <xdr:rowOff>326761</xdr:rowOff>
    </xdr:to>
    <xdr:cxnSp macro="">
      <xdr:nvCxnSpPr>
        <xdr:cNvPr id="225" name="Straight Arrow Connector 224"/>
        <xdr:cNvCxnSpPr/>
      </xdr:nvCxnSpPr>
      <xdr:spPr>
        <a:xfrm flipH="1">
          <a:off x="18213916" y="18785417"/>
          <a:ext cx="11906" cy="221059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31749</xdr:colOff>
      <xdr:row>13</xdr:row>
      <xdr:rowOff>42333</xdr:rowOff>
    </xdr:from>
    <xdr:ext cx="1799167" cy="5383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6" name="TextBox 225"/>
            <xdr:cNvSpPr txBox="1"/>
          </xdr:nvSpPr>
          <xdr:spPr>
            <a:xfrm>
              <a:off x="899582" y="4116916"/>
              <a:ext cx="1799167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𝒄𝒐𝒗𝒆𝒓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26" name="TextBox 225"/>
            <xdr:cNvSpPr txBox="1"/>
          </xdr:nvSpPr>
          <xdr:spPr>
            <a:xfrm>
              <a:off x="899582" y="4116916"/>
              <a:ext cx="1799167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〖𝒄𝒐𝒗𝒆𝒓〗_((𝒄𝒎))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10</xdr:col>
      <xdr:colOff>127000</xdr:colOff>
      <xdr:row>5</xdr:row>
      <xdr:rowOff>137583</xdr:rowOff>
    </xdr:from>
    <xdr:ext cx="1356784" cy="5383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8" name="TextBox 227"/>
            <xdr:cNvSpPr txBox="1"/>
          </xdr:nvSpPr>
          <xdr:spPr>
            <a:xfrm>
              <a:off x="4582583" y="1989666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𝑺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𝒌𝒈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28" name="TextBox 227"/>
            <xdr:cNvSpPr txBox="1"/>
          </xdr:nvSpPr>
          <xdr:spPr>
            <a:xfrm>
              <a:off x="4582583" y="1989666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〖</a:t>
              </a:r>
              <a:r>
                <a:rPr lang="en-US" sz="3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r>
                <a:rPr lang="en-US" sz="3200" b="1" i="0">
                  <a:latin typeface="Cambria Math" panose="02040503050406030204" pitchFamily="18" charset="0"/>
                </a:rPr>
                <a:t>𝑽〗_(𝑺(𝒌𝒈))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</xdr:col>
      <xdr:colOff>357187</xdr:colOff>
      <xdr:row>15</xdr:row>
      <xdr:rowOff>63499</xdr:rowOff>
    </xdr:from>
    <xdr:ext cx="900576" cy="626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0" name="TextBox 229"/>
            <xdr:cNvSpPr txBox="1"/>
          </xdr:nvSpPr>
          <xdr:spPr>
            <a:xfrm>
              <a:off x="1547812" y="5644554"/>
              <a:ext cx="900576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𝒗</m:t>
                        </m:r>
                      </m:e>
                      <m:sub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𝒔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30" name="TextBox 229"/>
            <xdr:cNvSpPr txBox="1"/>
          </xdr:nvSpPr>
          <xdr:spPr>
            <a:xfrm>
              <a:off x="1547812" y="5644554"/>
              <a:ext cx="900576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 i="0">
                  <a:latin typeface="Cambria Math" panose="02040503050406030204" pitchFamily="18" charset="0"/>
                </a:rPr>
                <a:t>〖</a:t>
              </a:r>
              <a:r>
                <a:rPr lang="en-US" sz="4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∅𝒗〗_𝒔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10</xdr:col>
      <xdr:colOff>127001</xdr:colOff>
      <xdr:row>7</xdr:row>
      <xdr:rowOff>116417</xdr:rowOff>
    </xdr:from>
    <xdr:ext cx="1356784" cy="5383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5" name="TextBox 234"/>
            <xdr:cNvSpPr txBox="1"/>
          </xdr:nvSpPr>
          <xdr:spPr>
            <a:xfrm>
              <a:off x="4582584" y="2709334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𝑺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𝒌𝒈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35" name="TextBox 234"/>
            <xdr:cNvSpPr txBox="1"/>
          </xdr:nvSpPr>
          <xdr:spPr>
            <a:xfrm>
              <a:off x="4582584" y="2709334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𝑽_(𝑺(𝒌𝒈))</a:t>
              </a:r>
              <a:endParaRPr lang="en-US" sz="1100" b="1"/>
            </a:p>
          </xdr:txBody>
        </xdr:sp>
      </mc:Fallback>
    </mc:AlternateContent>
    <xdr:clientData/>
  </xdr:oneCellAnchor>
  <xdr:twoCellAnchor editAs="oneCell">
    <xdr:from>
      <xdr:col>7</xdr:col>
      <xdr:colOff>8282</xdr:colOff>
      <xdr:row>68</xdr:row>
      <xdr:rowOff>36678</xdr:rowOff>
    </xdr:from>
    <xdr:to>
      <xdr:col>19</xdr:col>
      <xdr:colOff>441222</xdr:colOff>
      <xdr:row>73</xdr:row>
      <xdr:rowOff>276086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52304" y="26761895"/>
          <a:ext cx="6990221" cy="2102995"/>
        </a:xfrm>
        <a:prstGeom prst="rect">
          <a:avLst/>
        </a:prstGeom>
      </xdr:spPr>
    </xdr:pic>
    <xdr:clientData/>
  </xdr:twoCellAnchor>
  <xdr:twoCellAnchor>
    <xdr:from>
      <xdr:col>29</xdr:col>
      <xdr:colOff>317500</xdr:colOff>
      <xdr:row>55</xdr:row>
      <xdr:rowOff>345109</xdr:rowOff>
    </xdr:from>
    <xdr:to>
      <xdr:col>30</xdr:col>
      <xdr:colOff>27609</xdr:colOff>
      <xdr:row>57</xdr:row>
      <xdr:rowOff>13804</xdr:rowOff>
    </xdr:to>
    <xdr:cxnSp macro="">
      <xdr:nvCxnSpPr>
        <xdr:cNvPr id="236" name="Straight Arrow Connector 235"/>
        <xdr:cNvCxnSpPr/>
      </xdr:nvCxnSpPr>
      <xdr:spPr>
        <a:xfrm>
          <a:off x="14549783" y="22225000"/>
          <a:ext cx="124239" cy="41413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193261</xdr:colOff>
      <xdr:row>34</xdr:row>
      <xdr:rowOff>317500</xdr:rowOff>
    </xdr:from>
    <xdr:to>
      <xdr:col>30</xdr:col>
      <xdr:colOff>234674</xdr:colOff>
      <xdr:row>35</xdr:row>
      <xdr:rowOff>331305</xdr:rowOff>
    </xdr:to>
    <xdr:cxnSp macro="">
      <xdr:nvCxnSpPr>
        <xdr:cNvPr id="240" name="Straight Arrow Connector 239"/>
        <xdr:cNvCxnSpPr/>
      </xdr:nvCxnSpPr>
      <xdr:spPr>
        <a:xfrm flipH="1">
          <a:off x="14839674" y="14370326"/>
          <a:ext cx="41413" cy="386522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43</xdr:col>
      <xdr:colOff>205040</xdr:colOff>
      <xdr:row>0</xdr:row>
      <xdr:rowOff>186889</xdr:rowOff>
    </xdr:from>
    <xdr:to>
      <xdr:col>57</xdr:col>
      <xdr:colOff>431416</xdr:colOff>
      <xdr:row>15</xdr:row>
      <xdr:rowOff>297323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29869" y="186889"/>
          <a:ext cx="6933020" cy="5590571"/>
        </a:xfrm>
        <a:prstGeom prst="rect">
          <a:avLst/>
        </a:prstGeom>
      </xdr:spPr>
    </xdr:pic>
    <xdr:clientData/>
  </xdr:twoCellAnchor>
  <xdr:oneCellAnchor>
    <xdr:from>
      <xdr:col>10</xdr:col>
      <xdr:colOff>44174</xdr:colOff>
      <xdr:row>9</xdr:row>
      <xdr:rowOff>130222</xdr:rowOff>
    </xdr:from>
    <xdr:ext cx="1584739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1" name="TextBox 230"/>
            <xdr:cNvSpPr txBox="1"/>
          </xdr:nvSpPr>
          <xdr:spPr>
            <a:xfrm>
              <a:off x="4834283" y="3484679"/>
              <a:ext cx="1584739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1" i="1">
                        <a:latin typeface="Cambria Math" panose="02040503050406030204" pitchFamily="18" charset="0"/>
                      </a:rPr>
                      <m:t>𝟎</m:t>
                    </m:r>
                    <m:r>
                      <a:rPr lang="en-US" sz="32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n-US" sz="3200" b="1" i="1">
                        <a:latin typeface="Cambria Math" panose="02040503050406030204" pitchFamily="18" charset="0"/>
                      </a:rPr>
                      <m:t>𝟑𝟑</m:t>
                    </m:r>
                    <m:r>
                      <a:rPr lang="en-US" sz="3200" b="1" i="1">
                        <a:latin typeface="Cambria Math" panose="02040503050406030204" pitchFamily="18" charset="0"/>
                      </a:rPr>
                      <m:t>∗. . .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31" name="TextBox 230"/>
            <xdr:cNvSpPr txBox="1"/>
          </xdr:nvSpPr>
          <xdr:spPr>
            <a:xfrm>
              <a:off x="4834283" y="3484679"/>
              <a:ext cx="1584739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𝟎.𝟑𝟑∗. . .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5</xdr:col>
      <xdr:colOff>19050</xdr:colOff>
      <xdr:row>75</xdr:row>
      <xdr:rowOff>86445</xdr:rowOff>
    </xdr:from>
    <xdr:ext cx="3422219" cy="4472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6" name="TextBox 255"/>
            <xdr:cNvSpPr txBox="1"/>
          </xdr:nvSpPr>
          <xdr:spPr>
            <a:xfrm>
              <a:off x="2738507" y="18611880"/>
              <a:ext cx="3422219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𝒔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≤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𝟑𝟑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𝒇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𝒄</m:t>
                            </m:r>
                          </m:sub>
                        </m:sSub>
                      </m:e>
                    </m:rad>
                    <m:r>
                      <a:rPr lang="en-US" sz="2400" b="1" i="1">
                        <a:latin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𝒅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256" name="TextBox 255"/>
            <xdr:cNvSpPr txBox="1"/>
          </xdr:nvSpPr>
          <xdr:spPr>
            <a:xfrm>
              <a:off x="2738507" y="18611880"/>
              <a:ext cx="3422219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400" b="1" i="0">
                  <a:latin typeface="Cambria Math" panose="02040503050406030204" pitchFamily="18" charset="0"/>
                </a:rPr>
                <a:t>𝑽_𝒔≤𝟎.𝟑𝟑∗√(𝒇_𝒄 )∗𝒃_𝒘∗𝒅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13</xdr:col>
      <xdr:colOff>134788</xdr:colOff>
      <xdr:row>75</xdr:row>
      <xdr:rowOff>0</xdr:rowOff>
    </xdr:from>
    <xdr:to>
      <xdr:col>13</xdr:col>
      <xdr:colOff>386683</xdr:colOff>
      <xdr:row>77</xdr:row>
      <xdr:rowOff>0</xdr:rowOff>
    </xdr:to>
    <xdr:sp macro="" textlink="">
      <xdr:nvSpPr>
        <xdr:cNvPr id="257" name="Left Brace 256"/>
        <xdr:cNvSpPr/>
      </xdr:nvSpPr>
      <xdr:spPr>
        <a:xfrm>
          <a:off x="6194897" y="18525435"/>
          <a:ext cx="251895" cy="745435"/>
        </a:xfrm>
        <a:prstGeom prst="leftBrace">
          <a:avLst>
            <a:gd name="adj1" fmla="val 68575"/>
            <a:gd name="adj2" fmla="val 43464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26958</xdr:colOff>
      <xdr:row>79</xdr:row>
      <xdr:rowOff>89858</xdr:rowOff>
    </xdr:from>
    <xdr:ext cx="3422219" cy="4472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8" name="TextBox 257"/>
            <xdr:cNvSpPr txBox="1"/>
          </xdr:nvSpPr>
          <xdr:spPr>
            <a:xfrm>
              <a:off x="2746415" y="20106162"/>
              <a:ext cx="3422219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𝒔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&gt;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𝟑𝟑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𝒇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𝒄</m:t>
                            </m:r>
                          </m:sub>
                        </m:sSub>
                      </m:e>
                    </m:rad>
                    <m:r>
                      <a:rPr lang="en-US" sz="2400" b="1" i="1">
                        <a:latin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𝒘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𝒅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258" name="TextBox 257"/>
            <xdr:cNvSpPr txBox="1"/>
          </xdr:nvSpPr>
          <xdr:spPr>
            <a:xfrm>
              <a:off x="2746415" y="20106162"/>
              <a:ext cx="3422219" cy="447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400" b="1" i="0">
                  <a:latin typeface="Cambria Math" panose="02040503050406030204" pitchFamily="18" charset="0"/>
                </a:rPr>
                <a:t>𝑽_𝒔&gt;𝟎.𝟑𝟑∗√(𝒇_𝒄 )∗𝒃_𝒘∗𝒅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13</xdr:col>
      <xdr:colOff>161746</xdr:colOff>
      <xdr:row>78</xdr:row>
      <xdr:rowOff>359434</xdr:rowOff>
    </xdr:from>
    <xdr:to>
      <xdr:col>13</xdr:col>
      <xdr:colOff>413641</xdr:colOff>
      <xdr:row>80</xdr:row>
      <xdr:rowOff>359433</xdr:rowOff>
    </xdr:to>
    <xdr:sp macro="" textlink="">
      <xdr:nvSpPr>
        <xdr:cNvPr id="260" name="Left Brace 259"/>
        <xdr:cNvSpPr/>
      </xdr:nvSpPr>
      <xdr:spPr>
        <a:xfrm>
          <a:off x="6221855" y="20003021"/>
          <a:ext cx="251895" cy="745434"/>
        </a:xfrm>
        <a:prstGeom prst="leftBrace">
          <a:avLst>
            <a:gd name="adj1" fmla="val 68575"/>
            <a:gd name="adj2" fmla="val 43464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215660</xdr:colOff>
      <xdr:row>74</xdr:row>
      <xdr:rowOff>17971</xdr:rowOff>
    </xdr:from>
    <xdr:ext cx="267637" cy="7014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4" name="TextBox 263"/>
            <xdr:cNvSpPr txBox="1"/>
          </xdr:nvSpPr>
          <xdr:spPr>
            <a:xfrm>
              <a:off x="6717508" y="18170688"/>
              <a:ext cx="267637" cy="7014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𝟐</m:t>
                        </m:r>
                      </m:den>
                    </m:f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264" name="TextBox 263"/>
            <xdr:cNvSpPr txBox="1"/>
          </xdr:nvSpPr>
          <xdr:spPr>
            <a:xfrm>
              <a:off x="6717508" y="18170688"/>
              <a:ext cx="267637" cy="7014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400" b="1" i="0">
                  <a:latin typeface="Cambria Math" panose="02040503050406030204" pitchFamily="18" charset="0"/>
                </a:rPr>
                <a:t>𝒅/𝟐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14</xdr:col>
      <xdr:colOff>71886</xdr:colOff>
      <xdr:row>76</xdr:row>
      <xdr:rowOff>143773</xdr:rowOff>
    </xdr:from>
    <xdr:ext cx="87851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5" name="TextBox 264"/>
            <xdr:cNvSpPr txBox="1"/>
          </xdr:nvSpPr>
          <xdr:spPr>
            <a:xfrm>
              <a:off x="6573734" y="19041925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𝟔𝟎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265" name="TextBox 264"/>
            <xdr:cNvSpPr txBox="1"/>
          </xdr:nvSpPr>
          <xdr:spPr>
            <a:xfrm>
              <a:off x="6573734" y="19041925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𝟔𝟎𝒄𝒎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14</xdr:col>
      <xdr:colOff>242618</xdr:colOff>
      <xdr:row>77</xdr:row>
      <xdr:rowOff>359434</xdr:rowOff>
    </xdr:from>
    <xdr:ext cx="267637" cy="7014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0" name="TextBox 269"/>
            <xdr:cNvSpPr txBox="1"/>
          </xdr:nvSpPr>
          <xdr:spPr>
            <a:xfrm>
              <a:off x="6744466" y="19630304"/>
              <a:ext cx="267637" cy="7014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𝟒</m:t>
                        </m:r>
                      </m:den>
                    </m:f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270" name="TextBox 269"/>
            <xdr:cNvSpPr txBox="1"/>
          </xdr:nvSpPr>
          <xdr:spPr>
            <a:xfrm>
              <a:off x="6744466" y="19630304"/>
              <a:ext cx="267637" cy="7014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400" b="1" i="0">
                  <a:latin typeface="Cambria Math" panose="02040503050406030204" pitchFamily="18" charset="0"/>
                </a:rPr>
                <a:t>𝒅/𝟒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14</xdr:col>
      <xdr:colOff>53915</xdr:colOff>
      <xdr:row>80</xdr:row>
      <xdr:rowOff>152759</xdr:rowOff>
    </xdr:from>
    <xdr:ext cx="878510" cy="3756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1" name="TextBox 270"/>
            <xdr:cNvSpPr txBox="1"/>
          </xdr:nvSpPr>
          <xdr:spPr>
            <a:xfrm>
              <a:off x="6555763" y="20541781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𝟑𝟎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 xmlns="">
        <xdr:sp macro="" textlink="">
          <xdr:nvSpPr>
            <xdr:cNvPr id="271" name="TextBox 270"/>
            <xdr:cNvSpPr txBox="1"/>
          </xdr:nvSpPr>
          <xdr:spPr>
            <a:xfrm>
              <a:off x="6555763" y="20541781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𝟑𝟎𝒄𝒎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2</xdr:col>
      <xdr:colOff>119062</xdr:colOff>
      <xdr:row>7</xdr:row>
      <xdr:rowOff>74414</xdr:rowOff>
    </xdr:from>
    <xdr:ext cx="1356784" cy="5383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4" name="TextBox 243"/>
            <xdr:cNvSpPr txBox="1"/>
          </xdr:nvSpPr>
          <xdr:spPr>
            <a:xfrm>
              <a:off x="1309687" y="2678906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𝒎𝒑𝒂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44" name="TextBox 243"/>
            <xdr:cNvSpPr txBox="1"/>
          </xdr:nvSpPr>
          <xdr:spPr>
            <a:xfrm>
              <a:off x="1309687" y="2678906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𝒇_(𝒄(𝒎𝒑𝒂))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19</xdr:col>
      <xdr:colOff>290711</xdr:colOff>
      <xdr:row>5</xdr:row>
      <xdr:rowOff>92934</xdr:rowOff>
    </xdr:from>
    <xdr:ext cx="1356784" cy="5383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5" name="TextBox 244"/>
            <xdr:cNvSpPr txBox="1"/>
          </xdr:nvSpPr>
          <xdr:spPr>
            <a:xfrm>
              <a:off x="10366375" y="1953286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𝑺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𝒌𝒈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45" name="TextBox 244"/>
            <xdr:cNvSpPr txBox="1"/>
          </xdr:nvSpPr>
          <xdr:spPr>
            <a:xfrm>
              <a:off x="10366375" y="1953286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〖</a:t>
              </a:r>
              <a:r>
                <a:rPr lang="en-US" sz="3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r>
                <a:rPr lang="en-US" sz="3200" b="1" i="0">
                  <a:latin typeface="Cambria Math" panose="02040503050406030204" pitchFamily="18" charset="0"/>
                </a:rPr>
                <a:t>𝑽〗_(𝑺(𝒌𝒈))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19</xdr:col>
      <xdr:colOff>275829</xdr:colOff>
      <xdr:row>7</xdr:row>
      <xdr:rowOff>86651</xdr:rowOff>
    </xdr:from>
    <xdr:ext cx="1356784" cy="5383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7" name="TextBox 246"/>
            <xdr:cNvSpPr txBox="1"/>
          </xdr:nvSpPr>
          <xdr:spPr>
            <a:xfrm>
              <a:off x="10351493" y="2691143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𝑺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𝒌𝒈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47" name="TextBox 246"/>
            <xdr:cNvSpPr txBox="1"/>
          </xdr:nvSpPr>
          <xdr:spPr>
            <a:xfrm>
              <a:off x="10351493" y="2691143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𝑽_(𝑺(𝒌𝒈))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19</xdr:col>
      <xdr:colOff>193002</xdr:colOff>
      <xdr:row>9</xdr:row>
      <xdr:rowOff>130222</xdr:rowOff>
    </xdr:from>
    <xdr:ext cx="1584739" cy="50097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8" name="TextBox 247"/>
            <xdr:cNvSpPr txBox="1"/>
          </xdr:nvSpPr>
          <xdr:spPr>
            <a:xfrm>
              <a:off x="10268666" y="3478855"/>
              <a:ext cx="1584739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3200" b="1" i="1">
                        <a:latin typeface="Cambria Math" panose="02040503050406030204" pitchFamily="18" charset="0"/>
                      </a:rPr>
                      <m:t>𝟎</m:t>
                    </m:r>
                    <m:r>
                      <a:rPr lang="en-US" sz="32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n-US" sz="3200" b="1" i="1">
                        <a:latin typeface="Cambria Math" panose="02040503050406030204" pitchFamily="18" charset="0"/>
                      </a:rPr>
                      <m:t>𝟑𝟑</m:t>
                    </m:r>
                    <m:r>
                      <a:rPr lang="en-US" sz="3200" b="1" i="1">
                        <a:latin typeface="Cambria Math" panose="02040503050406030204" pitchFamily="18" charset="0"/>
                      </a:rPr>
                      <m:t>∗. . .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48" name="TextBox 247"/>
            <xdr:cNvSpPr txBox="1"/>
          </xdr:nvSpPr>
          <xdr:spPr>
            <a:xfrm>
              <a:off x="10268666" y="3478855"/>
              <a:ext cx="1584739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𝟎.𝟑𝟑∗. . .</a:t>
              </a:r>
              <a:endParaRPr lang="en-US" sz="1100" b="1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365125</xdr:colOff>
      <xdr:row>59</xdr:row>
      <xdr:rowOff>6728</xdr:rowOff>
    </xdr:from>
    <xdr:to>
      <xdr:col>35</xdr:col>
      <xdr:colOff>5605</xdr:colOff>
      <xdr:row>73</xdr:row>
      <xdr:rowOff>95250</xdr:rowOff>
    </xdr:to>
    <xdr:cxnSp macro="">
      <xdr:nvCxnSpPr>
        <xdr:cNvPr id="2" name="Straight Connector 1"/>
        <xdr:cNvCxnSpPr/>
      </xdr:nvCxnSpPr>
      <xdr:spPr>
        <a:xfrm flipV="1">
          <a:off x="19883438" y="23850978"/>
          <a:ext cx="13542" cy="5311397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58</xdr:row>
      <xdr:rowOff>363073</xdr:rowOff>
    </xdr:from>
    <xdr:to>
      <xdr:col>37</xdr:col>
      <xdr:colOff>1</xdr:colOff>
      <xdr:row>91</xdr:row>
      <xdr:rowOff>47625</xdr:rowOff>
    </xdr:to>
    <xdr:cxnSp macro="">
      <xdr:nvCxnSpPr>
        <xdr:cNvPr id="3" name="Straight Connector 2"/>
        <xdr:cNvCxnSpPr/>
      </xdr:nvCxnSpPr>
      <xdr:spPr>
        <a:xfrm flipV="1">
          <a:off x="18564225" y="12917023"/>
          <a:ext cx="1" cy="11943227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243378</xdr:colOff>
      <xdr:row>59</xdr:row>
      <xdr:rowOff>251808</xdr:rowOff>
    </xdr:from>
    <xdr:to>
      <xdr:col>38</xdr:col>
      <xdr:colOff>106572</xdr:colOff>
      <xdr:row>59</xdr:row>
      <xdr:rowOff>256431</xdr:rowOff>
    </xdr:to>
    <xdr:cxnSp macro="">
      <xdr:nvCxnSpPr>
        <xdr:cNvPr id="4" name="Straight Connector 3"/>
        <xdr:cNvCxnSpPr/>
      </xdr:nvCxnSpPr>
      <xdr:spPr>
        <a:xfrm flipV="1">
          <a:off x="17559828" y="1317723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4763</xdr:colOff>
      <xdr:row>58</xdr:row>
      <xdr:rowOff>366927</xdr:rowOff>
    </xdr:from>
    <xdr:to>
      <xdr:col>36</xdr:col>
      <xdr:colOff>6497</xdr:colOff>
      <xdr:row>91</xdr:row>
      <xdr:rowOff>42863</xdr:rowOff>
    </xdr:to>
    <xdr:cxnSp macro="">
      <xdr:nvCxnSpPr>
        <xdr:cNvPr id="5" name="Straight Connector 4"/>
        <xdr:cNvCxnSpPr/>
      </xdr:nvCxnSpPr>
      <xdr:spPr>
        <a:xfrm flipV="1">
          <a:off x="18130838" y="12920877"/>
          <a:ext cx="1734" cy="11934611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59</xdr:row>
      <xdr:rowOff>2</xdr:rowOff>
    </xdr:from>
    <xdr:to>
      <xdr:col>38</xdr:col>
      <xdr:colOff>1123</xdr:colOff>
      <xdr:row>73</xdr:row>
      <xdr:rowOff>111125</xdr:rowOff>
    </xdr:to>
    <xdr:cxnSp macro="">
      <xdr:nvCxnSpPr>
        <xdr:cNvPr id="6" name="Straight Connector 5"/>
        <xdr:cNvCxnSpPr/>
      </xdr:nvCxnSpPr>
      <xdr:spPr>
        <a:xfrm flipV="1">
          <a:off x="21201063" y="23844252"/>
          <a:ext cx="1123" cy="5333998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320386</xdr:colOff>
      <xdr:row>59</xdr:row>
      <xdr:rowOff>4329</xdr:rowOff>
    </xdr:from>
    <xdr:to>
      <xdr:col>43</xdr:col>
      <xdr:colOff>4330</xdr:colOff>
      <xdr:row>59</xdr:row>
      <xdr:rowOff>8660</xdr:rowOff>
    </xdr:to>
    <xdr:cxnSp macro="">
      <xdr:nvCxnSpPr>
        <xdr:cNvPr id="7" name="Straight Connector 6"/>
        <xdr:cNvCxnSpPr/>
      </xdr:nvCxnSpPr>
      <xdr:spPr>
        <a:xfrm flipV="1">
          <a:off x="19322761" y="12929754"/>
          <a:ext cx="1922319" cy="433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331769</xdr:colOff>
      <xdr:row>59</xdr:row>
      <xdr:rowOff>15363</xdr:rowOff>
    </xdr:from>
    <xdr:to>
      <xdr:col>38</xdr:col>
      <xdr:colOff>337986</xdr:colOff>
      <xdr:row>86</xdr:row>
      <xdr:rowOff>363876</xdr:rowOff>
    </xdr:to>
    <xdr:cxnSp macro="">
      <xdr:nvCxnSpPr>
        <xdr:cNvPr id="8" name="Straight Connector 7"/>
        <xdr:cNvCxnSpPr/>
      </xdr:nvCxnSpPr>
      <xdr:spPr>
        <a:xfrm flipH="1">
          <a:off x="19334144" y="12940788"/>
          <a:ext cx="6217" cy="1037833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399435</xdr:colOff>
      <xdr:row>59</xdr:row>
      <xdr:rowOff>0</xdr:rowOff>
    </xdr:from>
    <xdr:to>
      <xdr:col>34</xdr:col>
      <xdr:colOff>3810</xdr:colOff>
      <xdr:row>59</xdr:row>
      <xdr:rowOff>7682</xdr:rowOff>
    </xdr:to>
    <xdr:cxnSp macro="">
      <xdr:nvCxnSpPr>
        <xdr:cNvPr id="9" name="Straight Connector 8"/>
        <xdr:cNvCxnSpPr/>
      </xdr:nvCxnSpPr>
      <xdr:spPr>
        <a:xfrm flipV="1">
          <a:off x="15582285" y="12925425"/>
          <a:ext cx="1737975" cy="768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436615</xdr:colOff>
      <xdr:row>58</xdr:row>
      <xdr:rowOff>367481</xdr:rowOff>
    </xdr:from>
    <xdr:to>
      <xdr:col>34</xdr:col>
      <xdr:colOff>0</xdr:colOff>
      <xdr:row>87</xdr:row>
      <xdr:rowOff>10702</xdr:rowOff>
    </xdr:to>
    <xdr:cxnSp macro="">
      <xdr:nvCxnSpPr>
        <xdr:cNvPr id="10" name="Straight Connector 9"/>
        <xdr:cNvCxnSpPr/>
      </xdr:nvCxnSpPr>
      <xdr:spPr>
        <a:xfrm>
          <a:off x="17314915" y="12921431"/>
          <a:ext cx="1535" cy="1041599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411306</xdr:colOff>
      <xdr:row>56</xdr:row>
      <xdr:rowOff>7620</xdr:rowOff>
    </xdr:from>
    <xdr:to>
      <xdr:col>35</xdr:col>
      <xdr:colOff>7620</xdr:colOff>
      <xdr:row>56</xdr:row>
      <xdr:rowOff>7682</xdr:rowOff>
    </xdr:to>
    <xdr:cxnSp macro="">
      <xdr:nvCxnSpPr>
        <xdr:cNvPr id="11" name="Straight Connector 10"/>
        <xdr:cNvCxnSpPr/>
      </xdr:nvCxnSpPr>
      <xdr:spPr>
        <a:xfrm flipV="1">
          <a:off x="15594156" y="11818620"/>
          <a:ext cx="2101389" cy="6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426720</xdr:colOff>
      <xdr:row>56</xdr:row>
      <xdr:rowOff>1</xdr:rowOff>
    </xdr:from>
    <xdr:to>
      <xdr:col>43</xdr:col>
      <xdr:colOff>7682</xdr:colOff>
      <xdr:row>56</xdr:row>
      <xdr:rowOff>11430</xdr:rowOff>
    </xdr:to>
    <xdr:cxnSp macro="">
      <xdr:nvCxnSpPr>
        <xdr:cNvPr id="12" name="Straight Connector 11"/>
        <xdr:cNvCxnSpPr/>
      </xdr:nvCxnSpPr>
      <xdr:spPr>
        <a:xfrm flipV="1">
          <a:off x="18990945" y="11811001"/>
          <a:ext cx="2257487" cy="1142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361028</xdr:colOff>
      <xdr:row>51</xdr:row>
      <xdr:rowOff>0</xdr:rowOff>
    </xdr:from>
    <xdr:to>
      <xdr:col>35</xdr:col>
      <xdr:colOff>0</xdr:colOff>
      <xdr:row>56</xdr:row>
      <xdr:rowOff>0</xdr:rowOff>
    </xdr:to>
    <xdr:cxnSp macro="">
      <xdr:nvCxnSpPr>
        <xdr:cNvPr id="13" name="Straight Connector 12"/>
        <xdr:cNvCxnSpPr/>
      </xdr:nvCxnSpPr>
      <xdr:spPr>
        <a:xfrm>
          <a:off x="17677478" y="9953625"/>
          <a:ext cx="10447" cy="18573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51</xdr:row>
      <xdr:rowOff>8659</xdr:rowOff>
    </xdr:from>
    <xdr:to>
      <xdr:col>38</xdr:col>
      <xdr:colOff>4329</xdr:colOff>
      <xdr:row>56</xdr:row>
      <xdr:rowOff>12989</xdr:rowOff>
    </xdr:to>
    <xdr:cxnSp macro="">
      <xdr:nvCxnSpPr>
        <xdr:cNvPr id="14" name="Straight Connector 13"/>
        <xdr:cNvCxnSpPr/>
      </xdr:nvCxnSpPr>
      <xdr:spPr>
        <a:xfrm flipH="1">
          <a:off x="19002375" y="9962284"/>
          <a:ext cx="4329" cy="186170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6454</xdr:colOff>
      <xdr:row>55</xdr:row>
      <xdr:rowOff>361028</xdr:rowOff>
    </xdr:from>
    <xdr:to>
      <xdr:col>35</xdr:col>
      <xdr:colOff>230443</xdr:colOff>
      <xdr:row>59</xdr:row>
      <xdr:rowOff>14134</xdr:rowOff>
    </xdr:to>
    <xdr:cxnSp macro="">
      <xdr:nvCxnSpPr>
        <xdr:cNvPr id="15" name="Straight Connector 14"/>
        <xdr:cNvCxnSpPr/>
      </xdr:nvCxnSpPr>
      <xdr:spPr>
        <a:xfrm flipH="1">
          <a:off x="17694379" y="11800553"/>
          <a:ext cx="223989" cy="1139006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222762</xdr:colOff>
      <xdr:row>55</xdr:row>
      <xdr:rowOff>361028</xdr:rowOff>
    </xdr:from>
    <xdr:to>
      <xdr:col>38</xdr:col>
      <xdr:colOff>5225</xdr:colOff>
      <xdr:row>58</xdr:row>
      <xdr:rowOff>366252</xdr:rowOff>
    </xdr:to>
    <xdr:cxnSp macro="">
      <xdr:nvCxnSpPr>
        <xdr:cNvPr id="16" name="Straight Connector 15"/>
        <xdr:cNvCxnSpPr/>
      </xdr:nvCxnSpPr>
      <xdr:spPr>
        <a:xfrm>
          <a:off x="18786987" y="11800553"/>
          <a:ext cx="220613" cy="111964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5229</xdr:colOff>
      <xdr:row>55</xdr:row>
      <xdr:rowOff>353347</xdr:rowOff>
    </xdr:from>
    <xdr:to>
      <xdr:col>36</xdr:col>
      <xdr:colOff>92178</xdr:colOff>
      <xdr:row>58</xdr:row>
      <xdr:rowOff>366252</xdr:rowOff>
    </xdr:to>
    <xdr:cxnSp macro="">
      <xdr:nvCxnSpPr>
        <xdr:cNvPr id="17" name="Straight Connector 16"/>
        <xdr:cNvCxnSpPr/>
      </xdr:nvCxnSpPr>
      <xdr:spPr>
        <a:xfrm flipH="1">
          <a:off x="18131304" y="11792872"/>
          <a:ext cx="86949" cy="112733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368710</xdr:colOff>
      <xdr:row>56</xdr:row>
      <xdr:rowOff>0</xdr:rowOff>
    </xdr:from>
    <xdr:to>
      <xdr:col>36</xdr:col>
      <xdr:colOff>434161</xdr:colOff>
      <xdr:row>58</xdr:row>
      <xdr:rowOff>365023</xdr:rowOff>
    </xdr:to>
    <xdr:cxnSp macro="">
      <xdr:nvCxnSpPr>
        <xdr:cNvPr id="18" name="Straight Connector 17"/>
        <xdr:cNvCxnSpPr/>
      </xdr:nvCxnSpPr>
      <xdr:spPr>
        <a:xfrm>
          <a:off x="18494785" y="11811000"/>
          <a:ext cx="65451" cy="1107973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353347</xdr:colOff>
      <xdr:row>51</xdr:row>
      <xdr:rowOff>15363</xdr:rowOff>
    </xdr:from>
    <xdr:to>
      <xdr:col>38</xdr:col>
      <xdr:colOff>7681</xdr:colOff>
      <xdr:row>51</xdr:row>
      <xdr:rowOff>15363</xdr:rowOff>
    </xdr:to>
    <xdr:cxnSp macro="">
      <xdr:nvCxnSpPr>
        <xdr:cNvPr id="19" name="Straight Connector 18"/>
        <xdr:cNvCxnSpPr/>
      </xdr:nvCxnSpPr>
      <xdr:spPr>
        <a:xfrm flipH="1">
          <a:off x="17669797" y="9968988"/>
          <a:ext cx="134025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230195</xdr:colOff>
      <xdr:row>51</xdr:row>
      <xdr:rowOff>124065</xdr:rowOff>
    </xdr:from>
    <xdr:to>
      <xdr:col>35</xdr:col>
      <xdr:colOff>232122</xdr:colOff>
      <xdr:row>55</xdr:row>
      <xdr:rowOff>358124</xdr:rowOff>
    </xdr:to>
    <xdr:cxnSp macro="">
      <xdr:nvCxnSpPr>
        <xdr:cNvPr id="20" name="Straight Connector 19"/>
        <xdr:cNvCxnSpPr/>
      </xdr:nvCxnSpPr>
      <xdr:spPr>
        <a:xfrm flipH="1">
          <a:off x="17918120" y="10077690"/>
          <a:ext cx="1927" cy="171995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88047</xdr:colOff>
      <xdr:row>51</xdr:row>
      <xdr:rowOff>128067</xdr:rowOff>
    </xdr:from>
    <xdr:to>
      <xdr:col>36</xdr:col>
      <xdr:colOff>92515</xdr:colOff>
      <xdr:row>55</xdr:row>
      <xdr:rowOff>363320</xdr:rowOff>
    </xdr:to>
    <xdr:cxnSp macro="">
      <xdr:nvCxnSpPr>
        <xdr:cNvPr id="21" name="Straight Connector 20"/>
        <xdr:cNvCxnSpPr/>
      </xdr:nvCxnSpPr>
      <xdr:spPr>
        <a:xfrm>
          <a:off x="18214122" y="10081692"/>
          <a:ext cx="4468" cy="1721153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364192</xdr:colOff>
      <xdr:row>51</xdr:row>
      <xdr:rowOff>140073</xdr:rowOff>
    </xdr:from>
    <xdr:to>
      <xdr:col>36</xdr:col>
      <xdr:colOff>368011</xdr:colOff>
      <xdr:row>55</xdr:row>
      <xdr:rowOff>368012</xdr:rowOff>
    </xdr:to>
    <xdr:cxnSp macro="">
      <xdr:nvCxnSpPr>
        <xdr:cNvPr id="22" name="Straight Connector 21"/>
        <xdr:cNvCxnSpPr/>
      </xdr:nvCxnSpPr>
      <xdr:spPr>
        <a:xfrm>
          <a:off x="18490267" y="10093698"/>
          <a:ext cx="3819" cy="171383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219803</xdr:colOff>
      <xdr:row>51</xdr:row>
      <xdr:rowOff>140073</xdr:rowOff>
    </xdr:from>
    <xdr:to>
      <xdr:col>37</xdr:col>
      <xdr:colOff>220116</xdr:colOff>
      <xdr:row>55</xdr:row>
      <xdr:rowOff>360722</xdr:rowOff>
    </xdr:to>
    <xdr:cxnSp macro="">
      <xdr:nvCxnSpPr>
        <xdr:cNvPr id="23" name="Straight Connector 22"/>
        <xdr:cNvCxnSpPr/>
      </xdr:nvCxnSpPr>
      <xdr:spPr>
        <a:xfrm flipH="1">
          <a:off x="18784028" y="10093698"/>
          <a:ext cx="313" cy="170654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406977</xdr:colOff>
      <xdr:row>55</xdr:row>
      <xdr:rowOff>368013</xdr:rowOff>
    </xdr:from>
    <xdr:to>
      <xdr:col>30</xdr:col>
      <xdr:colOff>4331</xdr:colOff>
      <xdr:row>59</xdr:row>
      <xdr:rowOff>4329</xdr:rowOff>
    </xdr:to>
    <xdr:cxnSp macro="">
      <xdr:nvCxnSpPr>
        <xdr:cNvPr id="24" name="Straight Connector 23"/>
        <xdr:cNvCxnSpPr/>
      </xdr:nvCxnSpPr>
      <xdr:spPr>
        <a:xfrm flipV="1">
          <a:off x="15589827" y="11807538"/>
          <a:ext cx="6929" cy="112221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866</xdr:colOff>
      <xdr:row>55</xdr:row>
      <xdr:rowOff>364549</xdr:rowOff>
    </xdr:from>
    <xdr:to>
      <xdr:col>43</xdr:col>
      <xdr:colOff>9526</xdr:colOff>
      <xdr:row>59</xdr:row>
      <xdr:rowOff>865</xdr:rowOff>
    </xdr:to>
    <xdr:cxnSp macro="">
      <xdr:nvCxnSpPr>
        <xdr:cNvPr id="25" name="Straight Connector 24"/>
        <xdr:cNvCxnSpPr/>
      </xdr:nvCxnSpPr>
      <xdr:spPr>
        <a:xfrm flipV="1">
          <a:off x="21241616" y="11804074"/>
          <a:ext cx="8660" cy="112221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130752</xdr:colOff>
      <xdr:row>56</xdr:row>
      <xdr:rowOff>203489</xdr:rowOff>
    </xdr:from>
    <xdr:to>
      <xdr:col>42</xdr:col>
      <xdr:colOff>337705</xdr:colOff>
      <xdr:row>56</xdr:row>
      <xdr:rowOff>216366</xdr:rowOff>
    </xdr:to>
    <xdr:cxnSp macro="">
      <xdr:nvCxnSpPr>
        <xdr:cNvPr id="26" name="Straight Connector 25"/>
        <xdr:cNvCxnSpPr/>
      </xdr:nvCxnSpPr>
      <xdr:spPr>
        <a:xfrm flipV="1">
          <a:off x="15723177" y="12014489"/>
          <a:ext cx="5417128" cy="1287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135947</xdr:colOff>
      <xdr:row>58</xdr:row>
      <xdr:rowOff>182707</xdr:rowOff>
    </xdr:from>
    <xdr:to>
      <xdr:col>42</xdr:col>
      <xdr:colOff>342900</xdr:colOff>
      <xdr:row>58</xdr:row>
      <xdr:rowOff>195584</xdr:rowOff>
    </xdr:to>
    <xdr:cxnSp macro="">
      <xdr:nvCxnSpPr>
        <xdr:cNvPr id="27" name="Straight Connector 26"/>
        <xdr:cNvCxnSpPr/>
      </xdr:nvCxnSpPr>
      <xdr:spPr>
        <a:xfrm flipV="1">
          <a:off x="15728372" y="12736657"/>
          <a:ext cx="5417128" cy="1287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3465</xdr:colOff>
      <xdr:row>56</xdr:row>
      <xdr:rowOff>125557</xdr:rowOff>
    </xdr:from>
    <xdr:to>
      <xdr:col>42</xdr:col>
      <xdr:colOff>8660</xdr:colOff>
      <xdr:row>58</xdr:row>
      <xdr:rowOff>271895</xdr:rowOff>
    </xdr:to>
    <xdr:cxnSp macro="">
      <xdr:nvCxnSpPr>
        <xdr:cNvPr id="28" name="Straight Connector 27"/>
        <xdr:cNvCxnSpPr/>
      </xdr:nvCxnSpPr>
      <xdr:spPr>
        <a:xfrm flipH="1">
          <a:off x="20806065" y="11936557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</xdr:colOff>
      <xdr:row>56</xdr:row>
      <xdr:rowOff>130752</xdr:rowOff>
    </xdr:from>
    <xdr:to>
      <xdr:col>41</xdr:col>
      <xdr:colOff>5197</xdr:colOff>
      <xdr:row>58</xdr:row>
      <xdr:rowOff>277090</xdr:rowOff>
    </xdr:to>
    <xdr:cxnSp macro="">
      <xdr:nvCxnSpPr>
        <xdr:cNvPr id="29" name="Straight Connector 28"/>
        <xdr:cNvCxnSpPr/>
      </xdr:nvCxnSpPr>
      <xdr:spPr>
        <a:xfrm flipH="1">
          <a:off x="20364452" y="11941752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868</xdr:colOff>
      <xdr:row>56</xdr:row>
      <xdr:rowOff>135947</xdr:rowOff>
    </xdr:from>
    <xdr:to>
      <xdr:col>40</xdr:col>
      <xdr:colOff>6063</xdr:colOff>
      <xdr:row>58</xdr:row>
      <xdr:rowOff>282285</xdr:rowOff>
    </xdr:to>
    <xdr:cxnSp macro="">
      <xdr:nvCxnSpPr>
        <xdr:cNvPr id="30" name="Straight Connector 29"/>
        <xdr:cNvCxnSpPr/>
      </xdr:nvCxnSpPr>
      <xdr:spPr>
        <a:xfrm flipH="1">
          <a:off x="19927168" y="11946947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1734</xdr:colOff>
      <xdr:row>56</xdr:row>
      <xdr:rowOff>141143</xdr:rowOff>
    </xdr:from>
    <xdr:to>
      <xdr:col>39</xdr:col>
      <xdr:colOff>6929</xdr:colOff>
      <xdr:row>58</xdr:row>
      <xdr:rowOff>287481</xdr:rowOff>
    </xdr:to>
    <xdr:cxnSp macro="">
      <xdr:nvCxnSpPr>
        <xdr:cNvPr id="31" name="Straight Connector 30"/>
        <xdr:cNvCxnSpPr/>
      </xdr:nvCxnSpPr>
      <xdr:spPr>
        <a:xfrm flipH="1">
          <a:off x="19347009" y="11952143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428626</xdr:colOff>
      <xdr:row>56</xdr:row>
      <xdr:rowOff>130753</xdr:rowOff>
    </xdr:from>
    <xdr:to>
      <xdr:col>33</xdr:col>
      <xdr:colOff>433821</xdr:colOff>
      <xdr:row>58</xdr:row>
      <xdr:rowOff>277091</xdr:rowOff>
    </xdr:to>
    <xdr:cxnSp macro="">
      <xdr:nvCxnSpPr>
        <xdr:cNvPr id="32" name="Straight Connector 31"/>
        <xdr:cNvCxnSpPr/>
      </xdr:nvCxnSpPr>
      <xdr:spPr>
        <a:xfrm flipH="1">
          <a:off x="17306926" y="11941753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425163</xdr:colOff>
      <xdr:row>56</xdr:row>
      <xdr:rowOff>135948</xdr:rowOff>
    </xdr:from>
    <xdr:to>
      <xdr:col>32</xdr:col>
      <xdr:colOff>430358</xdr:colOff>
      <xdr:row>58</xdr:row>
      <xdr:rowOff>282286</xdr:rowOff>
    </xdr:to>
    <xdr:cxnSp macro="">
      <xdr:nvCxnSpPr>
        <xdr:cNvPr id="33" name="Straight Connector 32"/>
        <xdr:cNvCxnSpPr/>
      </xdr:nvCxnSpPr>
      <xdr:spPr>
        <a:xfrm flipH="1">
          <a:off x="16865313" y="11946948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426029</xdr:colOff>
      <xdr:row>56</xdr:row>
      <xdr:rowOff>141143</xdr:rowOff>
    </xdr:from>
    <xdr:to>
      <xdr:col>31</xdr:col>
      <xdr:colOff>431224</xdr:colOff>
      <xdr:row>58</xdr:row>
      <xdr:rowOff>287481</xdr:rowOff>
    </xdr:to>
    <xdr:cxnSp macro="">
      <xdr:nvCxnSpPr>
        <xdr:cNvPr id="34" name="Straight Connector 33"/>
        <xdr:cNvCxnSpPr/>
      </xdr:nvCxnSpPr>
      <xdr:spPr>
        <a:xfrm flipH="1">
          <a:off x="16428029" y="11952143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400918</xdr:colOff>
      <xdr:row>56</xdr:row>
      <xdr:rowOff>146339</xdr:rowOff>
    </xdr:from>
    <xdr:to>
      <xdr:col>30</xdr:col>
      <xdr:colOff>406113</xdr:colOff>
      <xdr:row>58</xdr:row>
      <xdr:rowOff>292677</xdr:rowOff>
    </xdr:to>
    <xdr:cxnSp macro="">
      <xdr:nvCxnSpPr>
        <xdr:cNvPr id="35" name="Straight Connector 34"/>
        <xdr:cNvCxnSpPr/>
      </xdr:nvCxnSpPr>
      <xdr:spPr>
        <a:xfrm flipH="1">
          <a:off x="15993343" y="11957339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80043</xdr:colOff>
      <xdr:row>56</xdr:row>
      <xdr:rowOff>360189</xdr:rowOff>
    </xdr:from>
    <xdr:to>
      <xdr:col>37</xdr:col>
      <xdr:colOff>372196</xdr:colOff>
      <xdr:row>56</xdr:row>
      <xdr:rowOff>364191</xdr:rowOff>
    </xdr:to>
    <xdr:cxnSp macro="">
      <xdr:nvCxnSpPr>
        <xdr:cNvPr id="36" name="Straight Connector 35"/>
        <xdr:cNvCxnSpPr/>
      </xdr:nvCxnSpPr>
      <xdr:spPr>
        <a:xfrm>
          <a:off x="17767968" y="12171189"/>
          <a:ext cx="1168453" cy="400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44024</xdr:colOff>
      <xdr:row>57</xdr:row>
      <xdr:rowOff>180095</xdr:rowOff>
    </xdr:from>
    <xdr:to>
      <xdr:col>37</xdr:col>
      <xdr:colOff>408215</xdr:colOff>
      <xdr:row>57</xdr:row>
      <xdr:rowOff>184097</xdr:rowOff>
    </xdr:to>
    <xdr:cxnSp macro="">
      <xdr:nvCxnSpPr>
        <xdr:cNvPr id="37" name="Straight Connector 36"/>
        <xdr:cNvCxnSpPr/>
      </xdr:nvCxnSpPr>
      <xdr:spPr>
        <a:xfrm>
          <a:off x="17731949" y="12362570"/>
          <a:ext cx="1240491" cy="400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4323</xdr:colOff>
      <xdr:row>58</xdr:row>
      <xdr:rowOff>4322</xdr:rowOff>
    </xdr:from>
    <xdr:to>
      <xdr:col>38</xdr:col>
      <xdr:colOff>4323</xdr:colOff>
      <xdr:row>58</xdr:row>
      <xdr:rowOff>8324</xdr:rowOff>
    </xdr:to>
    <xdr:cxnSp macro="">
      <xdr:nvCxnSpPr>
        <xdr:cNvPr id="38" name="Straight Connector 37"/>
        <xdr:cNvCxnSpPr/>
      </xdr:nvCxnSpPr>
      <xdr:spPr>
        <a:xfrm flipV="1">
          <a:off x="17692248" y="12558272"/>
          <a:ext cx="1314450" cy="400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251703</xdr:colOff>
      <xdr:row>60</xdr:row>
      <xdr:rowOff>82159</xdr:rowOff>
    </xdr:from>
    <xdr:to>
      <xdr:col>38</xdr:col>
      <xdr:colOff>114897</xdr:colOff>
      <xdr:row>60</xdr:row>
      <xdr:rowOff>86782</xdr:rowOff>
    </xdr:to>
    <xdr:cxnSp macro="">
      <xdr:nvCxnSpPr>
        <xdr:cNvPr id="39" name="Straight Connector 38"/>
        <xdr:cNvCxnSpPr/>
      </xdr:nvCxnSpPr>
      <xdr:spPr>
        <a:xfrm flipV="1">
          <a:off x="17568153" y="13379059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250502</xdr:colOff>
      <xdr:row>60</xdr:row>
      <xdr:rowOff>259732</xdr:rowOff>
    </xdr:from>
    <xdr:to>
      <xdr:col>38</xdr:col>
      <xdr:colOff>113696</xdr:colOff>
      <xdr:row>60</xdr:row>
      <xdr:rowOff>264355</xdr:rowOff>
    </xdr:to>
    <xdr:cxnSp macro="">
      <xdr:nvCxnSpPr>
        <xdr:cNvPr id="40" name="Straight Connector 39"/>
        <xdr:cNvCxnSpPr/>
      </xdr:nvCxnSpPr>
      <xdr:spPr>
        <a:xfrm flipV="1">
          <a:off x="17566952" y="1355663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254944</xdr:colOff>
      <xdr:row>61</xdr:row>
      <xdr:rowOff>90963</xdr:rowOff>
    </xdr:from>
    <xdr:to>
      <xdr:col>38</xdr:col>
      <xdr:colOff>118138</xdr:colOff>
      <xdr:row>61</xdr:row>
      <xdr:rowOff>95586</xdr:rowOff>
    </xdr:to>
    <xdr:cxnSp macro="">
      <xdr:nvCxnSpPr>
        <xdr:cNvPr id="41" name="Straight Connector 40"/>
        <xdr:cNvCxnSpPr/>
      </xdr:nvCxnSpPr>
      <xdr:spPr>
        <a:xfrm flipV="1">
          <a:off x="17571394" y="13759338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258506</xdr:colOff>
      <xdr:row>61</xdr:row>
      <xdr:rowOff>288028</xdr:rowOff>
    </xdr:from>
    <xdr:to>
      <xdr:col>38</xdr:col>
      <xdr:colOff>121700</xdr:colOff>
      <xdr:row>61</xdr:row>
      <xdr:rowOff>292651</xdr:rowOff>
    </xdr:to>
    <xdr:cxnSp macro="">
      <xdr:nvCxnSpPr>
        <xdr:cNvPr id="42" name="Straight Connector 41"/>
        <xdr:cNvCxnSpPr/>
      </xdr:nvCxnSpPr>
      <xdr:spPr>
        <a:xfrm flipV="1">
          <a:off x="17574956" y="1395640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257305</xdr:colOff>
      <xdr:row>62</xdr:row>
      <xdr:rowOff>103650</xdr:rowOff>
    </xdr:from>
    <xdr:to>
      <xdr:col>38</xdr:col>
      <xdr:colOff>120499</xdr:colOff>
      <xdr:row>62</xdr:row>
      <xdr:rowOff>108273</xdr:rowOff>
    </xdr:to>
    <xdr:cxnSp macro="">
      <xdr:nvCxnSpPr>
        <xdr:cNvPr id="43" name="Straight Connector 42"/>
        <xdr:cNvCxnSpPr/>
      </xdr:nvCxnSpPr>
      <xdr:spPr>
        <a:xfrm flipV="1">
          <a:off x="17573755" y="1414350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268792</xdr:colOff>
      <xdr:row>62</xdr:row>
      <xdr:rowOff>293390</xdr:rowOff>
    </xdr:from>
    <xdr:to>
      <xdr:col>38</xdr:col>
      <xdr:colOff>131986</xdr:colOff>
      <xdr:row>62</xdr:row>
      <xdr:rowOff>298013</xdr:rowOff>
    </xdr:to>
    <xdr:cxnSp macro="">
      <xdr:nvCxnSpPr>
        <xdr:cNvPr id="44" name="Straight Connector 43"/>
        <xdr:cNvCxnSpPr/>
      </xdr:nvCxnSpPr>
      <xdr:spPr>
        <a:xfrm flipV="1">
          <a:off x="17585242" y="1433324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272354</xdr:colOff>
      <xdr:row>63</xdr:row>
      <xdr:rowOff>122580</xdr:rowOff>
    </xdr:from>
    <xdr:to>
      <xdr:col>38</xdr:col>
      <xdr:colOff>135548</xdr:colOff>
      <xdr:row>63</xdr:row>
      <xdr:rowOff>127203</xdr:rowOff>
    </xdr:to>
    <xdr:cxnSp macro="">
      <xdr:nvCxnSpPr>
        <xdr:cNvPr id="45" name="Straight Connector 44"/>
        <xdr:cNvCxnSpPr/>
      </xdr:nvCxnSpPr>
      <xdr:spPr>
        <a:xfrm flipV="1">
          <a:off x="17588804" y="1453390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272033</xdr:colOff>
      <xdr:row>63</xdr:row>
      <xdr:rowOff>311720</xdr:rowOff>
    </xdr:from>
    <xdr:to>
      <xdr:col>38</xdr:col>
      <xdr:colOff>135227</xdr:colOff>
      <xdr:row>63</xdr:row>
      <xdr:rowOff>316343</xdr:rowOff>
    </xdr:to>
    <xdr:cxnSp macro="">
      <xdr:nvCxnSpPr>
        <xdr:cNvPr id="46" name="Straight Connector 45"/>
        <xdr:cNvCxnSpPr/>
      </xdr:nvCxnSpPr>
      <xdr:spPr>
        <a:xfrm flipV="1">
          <a:off x="17588483" y="1472304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270833</xdr:colOff>
      <xdr:row>64</xdr:row>
      <xdr:rowOff>127784</xdr:rowOff>
    </xdr:from>
    <xdr:to>
      <xdr:col>38</xdr:col>
      <xdr:colOff>134027</xdr:colOff>
      <xdr:row>64</xdr:row>
      <xdr:rowOff>132407</xdr:rowOff>
    </xdr:to>
    <xdr:cxnSp macro="">
      <xdr:nvCxnSpPr>
        <xdr:cNvPr id="47" name="Straight Connector 46"/>
        <xdr:cNvCxnSpPr/>
      </xdr:nvCxnSpPr>
      <xdr:spPr>
        <a:xfrm flipV="1">
          <a:off x="17587283" y="1491058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279157</xdr:colOff>
      <xdr:row>64</xdr:row>
      <xdr:rowOff>328447</xdr:rowOff>
    </xdr:from>
    <xdr:to>
      <xdr:col>38</xdr:col>
      <xdr:colOff>142351</xdr:colOff>
      <xdr:row>64</xdr:row>
      <xdr:rowOff>333070</xdr:rowOff>
    </xdr:to>
    <xdr:cxnSp macro="">
      <xdr:nvCxnSpPr>
        <xdr:cNvPr id="48" name="Straight Connector 47"/>
        <xdr:cNvCxnSpPr/>
      </xdr:nvCxnSpPr>
      <xdr:spPr>
        <a:xfrm flipV="1">
          <a:off x="17595607" y="15111247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271126</xdr:colOff>
      <xdr:row>66</xdr:row>
      <xdr:rowOff>3924</xdr:rowOff>
    </xdr:from>
    <xdr:to>
      <xdr:col>38</xdr:col>
      <xdr:colOff>134320</xdr:colOff>
      <xdr:row>66</xdr:row>
      <xdr:rowOff>8547</xdr:rowOff>
    </xdr:to>
    <xdr:cxnSp macro="">
      <xdr:nvCxnSpPr>
        <xdr:cNvPr id="49" name="Straight Connector 48"/>
        <xdr:cNvCxnSpPr/>
      </xdr:nvCxnSpPr>
      <xdr:spPr>
        <a:xfrm flipV="1">
          <a:off x="17587576" y="1552967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271919</xdr:colOff>
      <xdr:row>67</xdr:row>
      <xdr:rowOff>3924</xdr:rowOff>
    </xdr:from>
    <xdr:to>
      <xdr:col>38</xdr:col>
      <xdr:colOff>135113</xdr:colOff>
      <xdr:row>67</xdr:row>
      <xdr:rowOff>6960</xdr:rowOff>
    </xdr:to>
    <xdr:cxnSp macro="">
      <xdr:nvCxnSpPr>
        <xdr:cNvPr id="50" name="Straight Connector 49"/>
        <xdr:cNvCxnSpPr/>
      </xdr:nvCxnSpPr>
      <xdr:spPr>
        <a:xfrm flipV="1">
          <a:off x="17588369" y="15901149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266363</xdr:colOff>
      <xdr:row>67</xdr:row>
      <xdr:rowOff>365874</xdr:rowOff>
    </xdr:from>
    <xdr:to>
      <xdr:col>38</xdr:col>
      <xdr:colOff>129557</xdr:colOff>
      <xdr:row>67</xdr:row>
      <xdr:rowOff>370497</xdr:rowOff>
    </xdr:to>
    <xdr:cxnSp macro="">
      <xdr:nvCxnSpPr>
        <xdr:cNvPr id="51" name="Straight Connector 50"/>
        <xdr:cNvCxnSpPr/>
      </xdr:nvCxnSpPr>
      <xdr:spPr>
        <a:xfrm flipV="1">
          <a:off x="17582813" y="16263099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267156</xdr:colOff>
      <xdr:row>68</xdr:row>
      <xdr:rowOff>365874</xdr:rowOff>
    </xdr:from>
    <xdr:to>
      <xdr:col>38</xdr:col>
      <xdr:colOff>130350</xdr:colOff>
      <xdr:row>68</xdr:row>
      <xdr:rowOff>368910</xdr:rowOff>
    </xdr:to>
    <xdr:cxnSp macro="">
      <xdr:nvCxnSpPr>
        <xdr:cNvPr id="52" name="Straight Connector 51"/>
        <xdr:cNvCxnSpPr/>
      </xdr:nvCxnSpPr>
      <xdr:spPr>
        <a:xfrm flipV="1">
          <a:off x="17583606" y="16634574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266364</xdr:colOff>
      <xdr:row>69</xdr:row>
      <xdr:rowOff>356349</xdr:rowOff>
    </xdr:from>
    <xdr:to>
      <xdr:col>38</xdr:col>
      <xdr:colOff>129558</xdr:colOff>
      <xdr:row>69</xdr:row>
      <xdr:rowOff>360972</xdr:rowOff>
    </xdr:to>
    <xdr:cxnSp macro="">
      <xdr:nvCxnSpPr>
        <xdr:cNvPr id="53" name="Straight Connector 52"/>
        <xdr:cNvCxnSpPr/>
      </xdr:nvCxnSpPr>
      <xdr:spPr>
        <a:xfrm flipV="1">
          <a:off x="17582814" y="1699652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267157</xdr:colOff>
      <xdr:row>70</xdr:row>
      <xdr:rowOff>356349</xdr:rowOff>
    </xdr:from>
    <xdr:to>
      <xdr:col>38</xdr:col>
      <xdr:colOff>130351</xdr:colOff>
      <xdr:row>70</xdr:row>
      <xdr:rowOff>359385</xdr:rowOff>
    </xdr:to>
    <xdr:cxnSp macro="">
      <xdr:nvCxnSpPr>
        <xdr:cNvPr id="54" name="Straight Connector 53"/>
        <xdr:cNvCxnSpPr/>
      </xdr:nvCxnSpPr>
      <xdr:spPr>
        <a:xfrm flipV="1">
          <a:off x="17583607" y="17367999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261601</xdr:colOff>
      <xdr:row>71</xdr:row>
      <xdr:rowOff>346824</xdr:rowOff>
    </xdr:from>
    <xdr:to>
      <xdr:col>38</xdr:col>
      <xdr:colOff>124795</xdr:colOff>
      <xdr:row>71</xdr:row>
      <xdr:rowOff>351447</xdr:rowOff>
    </xdr:to>
    <xdr:cxnSp macro="">
      <xdr:nvCxnSpPr>
        <xdr:cNvPr id="55" name="Straight Connector 54"/>
        <xdr:cNvCxnSpPr/>
      </xdr:nvCxnSpPr>
      <xdr:spPr>
        <a:xfrm flipV="1">
          <a:off x="17578051" y="17729949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262394</xdr:colOff>
      <xdr:row>72</xdr:row>
      <xdr:rowOff>346824</xdr:rowOff>
    </xdr:from>
    <xdr:to>
      <xdr:col>38</xdr:col>
      <xdr:colOff>125588</xdr:colOff>
      <xdr:row>72</xdr:row>
      <xdr:rowOff>349860</xdr:rowOff>
    </xdr:to>
    <xdr:cxnSp macro="">
      <xdr:nvCxnSpPr>
        <xdr:cNvPr id="56" name="Straight Connector 55"/>
        <xdr:cNvCxnSpPr/>
      </xdr:nvCxnSpPr>
      <xdr:spPr>
        <a:xfrm flipV="1">
          <a:off x="17578844" y="18101424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256839</xdr:colOff>
      <xdr:row>73</xdr:row>
      <xdr:rowOff>370637</xdr:rowOff>
    </xdr:from>
    <xdr:to>
      <xdr:col>38</xdr:col>
      <xdr:colOff>120033</xdr:colOff>
      <xdr:row>74</xdr:row>
      <xdr:rowOff>3785</xdr:rowOff>
    </xdr:to>
    <xdr:cxnSp macro="">
      <xdr:nvCxnSpPr>
        <xdr:cNvPr id="57" name="Straight Connector 56"/>
        <xdr:cNvCxnSpPr/>
      </xdr:nvCxnSpPr>
      <xdr:spPr>
        <a:xfrm flipV="1">
          <a:off x="17573289" y="1849671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257632</xdr:colOff>
      <xdr:row>74</xdr:row>
      <xdr:rowOff>370637</xdr:rowOff>
    </xdr:from>
    <xdr:to>
      <xdr:col>38</xdr:col>
      <xdr:colOff>120826</xdr:colOff>
      <xdr:row>75</xdr:row>
      <xdr:rowOff>2198</xdr:rowOff>
    </xdr:to>
    <xdr:cxnSp macro="">
      <xdr:nvCxnSpPr>
        <xdr:cNvPr id="58" name="Straight Connector 57"/>
        <xdr:cNvCxnSpPr/>
      </xdr:nvCxnSpPr>
      <xdr:spPr>
        <a:xfrm flipV="1">
          <a:off x="17574082" y="18868187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252076</xdr:colOff>
      <xdr:row>75</xdr:row>
      <xdr:rowOff>361112</xdr:rowOff>
    </xdr:from>
    <xdr:to>
      <xdr:col>38</xdr:col>
      <xdr:colOff>115270</xdr:colOff>
      <xdr:row>75</xdr:row>
      <xdr:rowOff>365735</xdr:rowOff>
    </xdr:to>
    <xdr:cxnSp macro="">
      <xdr:nvCxnSpPr>
        <xdr:cNvPr id="59" name="Straight Connector 58"/>
        <xdr:cNvCxnSpPr/>
      </xdr:nvCxnSpPr>
      <xdr:spPr>
        <a:xfrm flipV="1">
          <a:off x="17568526" y="19230137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252869</xdr:colOff>
      <xdr:row>76</xdr:row>
      <xdr:rowOff>361112</xdr:rowOff>
    </xdr:from>
    <xdr:to>
      <xdr:col>38</xdr:col>
      <xdr:colOff>116063</xdr:colOff>
      <xdr:row>76</xdr:row>
      <xdr:rowOff>364148</xdr:rowOff>
    </xdr:to>
    <xdr:cxnSp macro="">
      <xdr:nvCxnSpPr>
        <xdr:cNvPr id="60" name="Straight Connector 59"/>
        <xdr:cNvCxnSpPr/>
      </xdr:nvCxnSpPr>
      <xdr:spPr>
        <a:xfrm flipV="1">
          <a:off x="17569319" y="19601612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252619</xdr:colOff>
      <xdr:row>78</xdr:row>
      <xdr:rowOff>3674</xdr:rowOff>
    </xdr:from>
    <xdr:to>
      <xdr:col>38</xdr:col>
      <xdr:colOff>115813</xdr:colOff>
      <xdr:row>78</xdr:row>
      <xdr:rowOff>6209</xdr:rowOff>
    </xdr:to>
    <xdr:cxnSp macro="">
      <xdr:nvCxnSpPr>
        <xdr:cNvPr id="61" name="Straight Connector 60"/>
        <xdr:cNvCxnSpPr/>
      </xdr:nvCxnSpPr>
      <xdr:spPr>
        <a:xfrm flipV="1">
          <a:off x="17569069" y="19987124"/>
          <a:ext cx="1549119" cy="253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247063</xdr:colOff>
      <xdr:row>78</xdr:row>
      <xdr:rowOff>365123</xdr:rowOff>
    </xdr:from>
    <xdr:to>
      <xdr:col>38</xdr:col>
      <xdr:colOff>110257</xdr:colOff>
      <xdr:row>78</xdr:row>
      <xdr:rowOff>369746</xdr:rowOff>
    </xdr:to>
    <xdr:cxnSp macro="">
      <xdr:nvCxnSpPr>
        <xdr:cNvPr id="62" name="Straight Connector 61"/>
        <xdr:cNvCxnSpPr/>
      </xdr:nvCxnSpPr>
      <xdr:spPr>
        <a:xfrm flipV="1">
          <a:off x="17563513" y="2034857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247856</xdr:colOff>
      <xdr:row>79</xdr:row>
      <xdr:rowOff>365123</xdr:rowOff>
    </xdr:from>
    <xdr:to>
      <xdr:col>38</xdr:col>
      <xdr:colOff>111050</xdr:colOff>
      <xdr:row>79</xdr:row>
      <xdr:rowOff>368159</xdr:rowOff>
    </xdr:to>
    <xdr:cxnSp macro="">
      <xdr:nvCxnSpPr>
        <xdr:cNvPr id="63" name="Straight Connector 62"/>
        <xdr:cNvCxnSpPr/>
      </xdr:nvCxnSpPr>
      <xdr:spPr>
        <a:xfrm flipV="1">
          <a:off x="17564306" y="20720048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257238</xdr:colOff>
      <xdr:row>81</xdr:row>
      <xdr:rowOff>7006</xdr:rowOff>
    </xdr:from>
    <xdr:to>
      <xdr:col>38</xdr:col>
      <xdr:colOff>120432</xdr:colOff>
      <xdr:row>81</xdr:row>
      <xdr:rowOff>11629</xdr:rowOff>
    </xdr:to>
    <xdr:cxnSp macro="">
      <xdr:nvCxnSpPr>
        <xdr:cNvPr id="64" name="Straight Connector 63"/>
        <xdr:cNvCxnSpPr/>
      </xdr:nvCxnSpPr>
      <xdr:spPr>
        <a:xfrm flipV="1">
          <a:off x="17573688" y="21104881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265563</xdr:colOff>
      <xdr:row>81</xdr:row>
      <xdr:rowOff>208331</xdr:rowOff>
    </xdr:from>
    <xdr:to>
      <xdr:col>38</xdr:col>
      <xdr:colOff>128757</xdr:colOff>
      <xdr:row>81</xdr:row>
      <xdr:rowOff>212954</xdr:rowOff>
    </xdr:to>
    <xdr:cxnSp macro="">
      <xdr:nvCxnSpPr>
        <xdr:cNvPr id="65" name="Straight Connector 64"/>
        <xdr:cNvCxnSpPr/>
      </xdr:nvCxnSpPr>
      <xdr:spPr>
        <a:xfrm flipV="1">
          <a:off x="17582013" y="21306206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264362</xdr:colOff>
      <xdr:row>82</xdr:row>
      <xdr:rowOff>14930</xdr:rowOff>
    </xdr:from>
    <xdr:to>
      <xdr:col>38</xdr:col>
      <xdr:colOff>127556</xdr:colOff>
      <xdr:row>82</xdr:row>
      <xdr:rowOff>19553</xdr:rowOff>
    </xdr:to>
    <xdr:cxnSp macro="">
      <xdr:nvCxnSpPr>
        <xdr:cNvPr id="66" name="Straight Connector 65"/>
        <xdr:cNvCxnSpPr/>
      </xdr:nvCxnSpPr>
      <xdr:spPr>
        <a:xfrm flipV="1">
          <a:off x="17580812" y="2148428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268804</xdr:colOff>
      <xdr:row>82</xdr:row>
      <xdr:rowOff>217134</xdr:rowOff>
    </xdr:from>
    <xdr:to>
      <xdr:col>38</xdr:col>
      <xdr:colOff>131998</xdr:colOff>
      <xdr:row>82</xdr:row>
      <xdr:rowOff>221757</xdr:rowOff>
    </xdr:to>
    <xdr:cxnSp macro="">
      <xdr:nvCxnSpPr>
        <xdr:cNvPr id="67" name="Straight Connector 66"/>
        <xdr:cNvCxnSpPr/>
      </xdr:nvCxnSpPr>
      <xdr:spPr>
        <a:xfrm flipV="1">
          <a:off x="17585254" y="2168648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272366</xdr:colOff>
      <xdr:row>83</xdr:row>
      <xdr:rowOff>43226</xdr:rowOff>
    </xdr:from>
    <xdr:to>
      <xdr:col>38</xdr:col>
      <xdr:colOff>135560</xdr:colOff>
      <xdr:row>83</xdr:row>
      <xdr:rowOff>47849</xdr:rowOff>
    </xdr:to>
    <xdr:cxnSp macro="">
      <xdr:nvCxnSpPr>
        <xdr:cNvPr id="68" name="Straight Connector 67"/>
        <xdr:cNvCxnSpPr/>
      </xdr:nvCxnSpPr>
      <xdr:spPr>
        <a:xfrm flipV="1">
          <a:off x="17588816" y="21884051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271165</xdr:colOff>
      <xdr:row>83</xdr:row>
      <xdr:rowOff>229822</xdr:rowOff>
    </xdr:from>
    <xdr:to>
      <xdr:col>38</xdr:col>
      <xdr:colOff>134359</xdr:colOff>
      <xdr:row>83</xdr:row>
      <xdr:rowOff>234445</xdr:rowOff>
    </xdr:to>
    <xdr:cxnSp macro="">
      <xdr:nvCxnSpPr>
        <xdr:cNvPr id="69" name="Straight Connector 68"/>
        <xdr:cNvCxnSpPr/>
      </xdr:nvCxnSpPr>
      <xdr:spPr>
        <a:xfrm flipV="1">
          <a:off x="17587615" y="22070647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282652</xdr:colOff>
      <xdr:row>84</xdr:row>
      <xdr:rowOff>48588</xdr:rowOff>
    </xdr:from>
    <xdr:to>
      <xdr:col>38</xdr:col>
      <xdr:colOff>145846</xdr:colOff>
      <xdr:row>84</xdr:row>
      <xdr:rowOff>53211</xdr:rowOff>
    </xdr:to>
    <xdr:cxnSp macro="">
      <xdr:nvCxnSpPr>
        <xdr:cNvPr id="70" name="Straight Connector 69"/>
        <xdr:cNvCxnSpPr/>
      </xdr:nvCxnSpPr>
      <xdr:spPr>
        <a:xfrm flipV="1">
          <a:off x="17599102" y="22260888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286214</xdr:colOff>
      <xdr:row>84</xdr:row>
      <xdr:rowOff>248752</xdr:rowOff>
    </xdr:from>
    <xdr:to>
      <xdr:col>38</xdr:col>
      <xdr:colOff>149408</xdr:colOff>
      <xdr:row>84</xdr:row>
      <xdr:rowOff>253375</xdr:rowOff>
    </xdr:to>
    <xdr:cxnSp macro="">
      <xdr:nvCxnSpPr>
        <xdr:cNvPr id="71" name="Straight Connector 70"/>
        <xdr:cNvCxnSpPr/>
      </xdr:nvCxnSpPr>
      <xdr:spPr>
        <a:xfrm flipV="1">
          <a:off x="17602664" y="2246105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285893</xdr:colOff>
      <xdr:row>85</xdr:row>
      <xdr:rowOff>66918</xdr:rowOff>
    </xdr:from>
    <xdr:to>
      <xdr:col>38</xdr:col>
      <xdr:colOff>149087</xdr:colOff>
      <xdr:row>85</xdr:row>
      <xdr:rowOff>71541</xdr:rowOff>
    </xdr:to>
    <xdr:cxnSp macro="">
      <xdr:nvCxnSpPr>
        <xdr:cNvPr id="72" name="Straight Connector 71"/>
        <xdr:cNvCxnSpPr/>
      </xdr:nvCxnSpPr>
      <xdr:spPr>
        <a:xfrm flipV="1">
          <a:off x="17602343" y="2265069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284693</xdr:colOff>
      <xdr:row>85</xdr:row>
      <xdr:rowOff>253955</xdr:rowOff>
    </xdr:from>
    <xdr:to>
      <xdr:col>38</xdr:col>
      <xdr:colOff>147887</xdr:colOff>
      <xdr:row>85</xdr:row>
      <xdr:rowOff>258578</xdr:rowOff>
    </xdr:to>
    <xdr:cxnSp macro="">
      <xdr:nvCxnSpPr>
        <xdr:cNvPr id="73" name="Straight Connector 72"/>
        <xdr:cNvCxnSpPr/>
      </xdr:nvCxnSpPr>
      <xdr:spPr>
        <a:xfrm flipV="1">
          <a:off x="17601143" y="2283773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293017</xdr:colOff>
      <xdr:row>86</xdr:row>
      <xdr:rowOff>83645</xdr:rowOff>
    </xdr:from>
    <xdr:to>
      <xdr:col>38</xdr:col>
      <xdr:colOff>156211</xdr:colOff>
      <xdr:row>86</xdr:row>
      <xdr:rowOff>88268</xdr:rowOff>
    </xdr:to>
    <xdr:cxnSp macro="">
      <xdr:nvCxnSpPr>
        <xdr:cNvPr id="74" name="Straight Connector 73"/>
        <xdr:cNvCxnSpPr/>
      </xdr:nvCxnSpPr>
      <xdr:spPr>
        <a:xfrm flipV="1">
          <a:off x="17609467" y="2303889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365126</xdr:colOff>
      <xdr:row>73</xdr:row>
      <xdr:rowOff>71541</xdr:rowOff>
    </xdr:from>
    <xdr:to>
      <xdr:col>35</xdr:col>
      <xdr:colOff>156919</xdr:colOff>
      <xdr:row>74</xdr:row>
      <xdr:rowOff>78152</xdr:rowOff>
    </xdr:to>
    <xdr:cxnSp macro="">
      <xdr:nvCxnSpPr>
        <xdr:cNvPr id="75" name="Straight Connector 74"/>
        <xdr:cNvCxnSpPr/>
      </xdr:nvCxnSpPr>
      <xdr:spPr>
        <a:xfrm>
          <a:off x="19883439" y="29138666"/>
          <a:ext cx="164855" cy="379674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365125</xdr:colOff>
      <xdr:row>73</xdr:row>
      <xdr:rowOff>301625</xdr:rowOff>
    </xdr:from>
    <xdr:to>
      <xdr:col>35</xdr:col>
      <xdr:colOff>0</xdr:colOff>
      <xdr:row>91</xdr:row>
      <xdr:rowOff>215348</xdr:rowOff>
    </xdr:to>
    <xdr:cxnSp macro="">
      <xdr:nvCxnSpPr>
        <xdr:cNvPr id="76" name="Straight Connector 75"/>
        <xdr:cNvCxnSpPr/>
      </xdr:nvCxnSpPr>
      <xdr:spPr>
        <a:xfrm flipH="1" flipV="1">
          <a:off x="19883438" y="29368750"/>
          <a:ext cx="7937" cy="6628848"/>
        </a:xfrm>
        <a:prstGeom prst="line">
          <a:avLst/>
        </a:prstGeom>
        <a:ln>
          <a:solidFill>
            <a:srgbClr val="002060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434837</xdr:colOff>
      <xdr:row>73</xdr:row>
      <xdr:rowOff>291353</xdr:rowOff>
    </xdr:from>
    <xdr:to>
      <xdr:col>38</xdr:col>
      <xdr:colOff>22411</xdr:colOff>
      <xdr:row>91</xdr:row>
      <xdr:rowOff>120098</xdr:rowOff>
    </xdr:to>
    <xdr:cxnSp macro="">
      <xdr:nvCxnSpPr>
        <xdr:cNvPr id="77" name="Straight Connector 76"/>
        <xdr:cNvCxnSpPr/>
      </xdr:nvCxnSpPr>
      <xdr:spPr>
        <a:xfrm flipV="1">
          <a:off x="21171322" y="29135294"/>
          <a:ext cx="24604" cy="6485039"/>
        </a:xfrm>
        <a:prstGeom prst="line">
          <a:avLst/>
        </a:prstGeom>
        <a:ln>
          <a:solidFill>
            <a:srgbClr val="002060"/>
          </a:solidFill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156785</xdr:colOff>
      <xdr:row>74</xdr:row>
      <xdr:rowOff>68837</xdr:rowOff>
    </xdr:from>
    <xdr:to>
      <xdr:col>35</xdr:col>
      <xdr:colOff>158023</xdr:colOff>
      <xdr:row>79</xdr:row>
      <xdr:rowOff>316278</xdr:rowOff>
    </xdr:to>
    <xdr:cxnSp macro="">
      <xdr:nvCxnSpPr>
        <xdr:cNvPr id="78" name="Straight Connector 77"/>
        <xdr:cNvCxnSpPr/>
      </xdr:nvCxnSpPr>
      <xdr:spPr>
        <a:xfrm flipH="1" flipV="1">
          <a:off x="20048160" y="29509025"/>
          <a:ext cx="1238" cy="2112753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294863</xdr:colOff>
      <xdr:row>74</xdr:row>
      <xdr:rowOff>84523</xdr:rowOff>
    </xdr:from>
    <xdr:to>
      <xdr:col>37</xdr:col>
      <xdr:colOff>301625</xdr:colOff>
      <xdr:row>79</xdr:row>
      <xdr:rowOff>309563</xdr:rowOff>
    </xdr:to>
    <xdr:cxnSp macro="">
      <xdr:nvCxnSpPr>
        <xdr:cNvPr id="79" name="Straight Connector 78"/>
        <xdr:cNvCxnSpPr/>
      </xdr:nvCxnSpPr>
      <xdr:spPr>
        <a:xfrm flipH="1" flipV="1">
          <a:off x="21059363" y="29524711"/>
          <a:ext cx="6762" cy="209035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291354</xdr:colOff>
      <xdr:row>73</xdr:row>
      <xdr:rowOff>100853</xdr:rowOff>
    </xdr:from>
    <xdr:to>
      <xdr:col>38</xdr:col>
      <xdr:colOff>5603</xdr:colOff>
      <xdr:row>74</xdr:row>
      <xdr:rowOff>100853</xdr:rowOff>
    </xdr:to>
    <xdr:cxnSp macro="">
      <xdr:nvCxnSpPr>
        <xdr:cNvPr id="80" name="Straight Connector 79"/>
        <xdr:cNvCxnSpPr/>
      </xdr:nvCxnSpPr>
      <xdr:spPr>
        <a:xfrm flipH="1">
          <a:off x="21027839" y="28944794"/>
          <a:ext cx="151279" cy="369794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10702</xdr:colOff>
      <xdr:row>86</xdr:row>
      <xdr:rowOff>373513</xdr:rowOff>
    </xdr:from>
    <xdr:to>
      <xdr:col>33</xdr:col>
      <xdr:colOff>431932</xdr:colOff>
      <xdr:row>87</xdr:row>
      <xdr:rowOff>10702</xdr:rowOff>
    </xdr:to>
    <xdr:cxnSp macro="">
      <xdr:nvCxnSpPr>
        <xdr:cNvPr id="81" name="Straight Connector 80"/>
        <xdr:cNvCxnSpPr/>
      </xdr:nvCxnSpPr>
      <xdr:spPr>
        <a:xfrm flipV="1">
          <a:off x="14117227" y="23328763"/>
          <a:ext cx="3193005" cy="866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14883</xdr:colOff>
      <xdr:row>92</xdr:row>
      <xdr:rowOff>352346</xdr:rowOff>
    </xdr:from>
    <xdr:to>
      <xdr:col>34</xdr:col>
      <xdr:colOff>329</xdr:colOff>
      <xdr:row>93</xdr:row>
      <xdr:rowOff>0</xdr:rowOff>
    </xdr:to>
    <xdr:cxnSp macro="">
      <xdr:nvCxnSpPr>
        <xdr:cNvPr id="82" name="Straight Connector 81"/>
        <xdr:cNvCxnSpPr/>
      </xdr:nvCxnSpPr>
      <xdr:spPr>
        <a:xfrm flipV="1">
          <a:off x="14121408" y="25536446"/>
          <a:ext cx="3195371" cy="1912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86</xdr:row>
      <xdr:rowOff>363876</xdr:rowOff>
    </xdr:from>
    <xdr:to>
      <xdr:col>46</xdr:col>
      <xdr:colOff>10702</xdr:colOff>
      <xdr:row>87</xdr:row>
      <xdr:rowOff>10702</xdr:rowOff>
    </xdr:to>
    <xdr:cxnSp macro="">
      <xdr:nvCxnSpPr>
        <xdr:cNvPr id="83" name="Straight Connector 82"/>
        <xdr:cNvCxnSpPr/>
      </xdr:nvCxnSpPr>
      <xdr:spPr>
        <a:xfrm>
          <a:off x="19345275" y="23319126"/>
          <a:ext cx="3220627" cy="1830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92</xdr:row>
      <xdr:rowOff>353293</xdr:rowOff>
    </xdr:from>
    <xdr:to>
      <xdr:col>46</xdr:col>
      <xdr:colOff>0</xdr:colOff>
      <xdr:row>92</xdr:row>
      <xdr:rowOff>359833</xdr:rowOff>
    </xdr:to>
    <xdr:cxnSp macro="">
      <xdr:nvCxnSpPr>
        <xdr:cNvPr id="84" name="Straight Connector 83"/>
        <xdr:cNvCxnSpPr/>
      </xdr:nvCxnSpPr>
      <xdr:spPr>
        <a:xfrm flipV="1">
          <a:off x="17316450" y="25537393"/>
          <a:ext cx="5238750" cy="654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91</xdr:row>
      <xdr:rowOff>209550</xdr:rowOff>
    </xdr:from>
    <xdr:to>
      <xdr:col>37</xdr:col>
      <xdr:colOff>195263</xdr:colOff>
      <xdr:row>91</xdr:row>
      <xdr:rowOff>209550</xdr:rowOff>
    </xdr:to>
    <xdr:cxnSp macro="">
      <xdr:nvCxnSpPr>
        <xdr:cNvPr id="85" name="Straight Connector 84"/>
        <xdr:cNvCxnSpPr/>
      </xdr:nvCxnSpPr>
      <xdr:spPr>
        <a:xfrm>
          <a:off x="17687925" y="25022175"/>
          <a:ext cx="1071563" cy="0"/>
        </a:xfrm>
        <a:prstGeom prst="line">
          <a:avLst/>
        </a:prstGeom>
        <a:ln>
          <a:solidFill>
            <a:srgbClr val="002060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270427</xdr:colOff>
      <xdr:row>91</xdr:row>
      <xdr:rowOff>128588</xdr:rowOff>
    </xdr:from>
    <xdr:to>
      <xdr:col>38</xdr:col>
      <xdr:colOff>0</xdr:colOff>
      <xdr:row>91</xdr:row>
      <xdr:rowOff>130865</xdr:rowOff>
    </xdr:to>
    <xdr:cxnSp macro="">
      <xdr:nvCxnSpPr>
        <xdr:cNvPr id="86" name="Straight Connector 85"/>
        <xdr:cNvCxnSpPr/>
      </xdr:nvCxnSpPr>
      <xdr:spPr>
        <a:xfrm flipV="1">
          <a:off x="17958352" y="24941213"/>
          <a:ext cx="1044023" cy="2277"/>
        </a:xfrm>
        <a:prstGeom prst="line">
          <a:avLst/>
        </a:prstGeom>
        <a:ln>
          <a:solidFill>
            <a:srgbClr val="002060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246586</xdr:colOff>
      <xdr:row>88</xdr:row>
      <xdr:rowOff>176517</xdr:rowOff>
    </xdr:from>
    <xdr:to>
      <xdr:col>38</xdr:col>
      <xdr:colOff>109780</xdr:colOff>
      <xdr:row>88</xdr:row>
      <xdr:rowOff>178840</xdr:rowOff>
    </xdr:to>
    <xdr:cxnSp macro="">
      <xdr:nvCxnSpPr>
        <xdr:cNvPr id="87" name="Straight Connector 86"/>
        <xdr:cNvCxnSpPr/>
      </xdr:nvCxnSpPr>
      <xdr:spPr>
        <a:xfrm flipV="1">
          <a:off x="17563036" y="23874717"/>
          <a:ext cx="1549119" cy="23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241617</xdr:colOff>
      <xdr:row>89</xdr:row>
      <xdr:rowOff>102757</xdr:rowOff>
    </xdr:from>
    <xdr:to>
      <xdr:col>38</xdr:col>
      <xdr:colOff>104811</xdr:colOff>
      <xdr:row>89</xdr:row>
      <xdr:rowOff>107380</xdr:rowOff>
    </xdr:to>
    <xdr:cxnSp macro="">
      <xdr:nvCxnSpPr>
        <xdr:cNvPr id="88" name="Straight Connector 87"/>
        <xdr:cNvCxnSpPr/>
      </xdr:nvCxnSpPr>
      <xdr:spPr>
        <a:xfrm flipV="1">
          <a:off x="17558067" y="2417243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260805</xdr:colOff>
      <xdr:row>90</xdr:row>
      <xdr:rowOff>91345</xdr:rowOff>
    </xdr:from>
    <xdr:to>
      <xdr:col>38</xdr:col>
      <xdr:colOff>123999</xdr:colOff>
      <xdr:row>90</xdr:row>
      <xdr:rowOff>95968</xdr:rowOff>
    </xdr:to>
    <xdr:cxnSp macro="">
      <xdr:nvCxnSpPr>
        <xdr:cNvPr id="89" name="Straight Connector 88"/>
        <xdr:cNvCxnSpPr/>
      </xdr:nvCxnSpPr>
      <xdr:spPr>
        <a:xfrm flipV="1">
          <a:off x="17577255" y="2453249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259976</xdr:colOff>
      <xdr:row>90</xdr:row>
      <xdr:rowOff>365684</xdr:rowOff>
    </xdr:from>
    <xdr:to>
      <xdr:col>38</xdr:col>
      <xdr:colOff>123170</xdr:colOff>
      <xdr:row>90</xdr:row>
      <xdr:rowOff>370307</xdr:rowOff>
    </xdr:to>
    <xdr:cxnSp macro="">
      <xdr:nvCxnSpPr>
        <xdr:cNvPr id="90" name="Straight Connector 89"/>
        <xdr:cNvCxnSpPr/>
      </xdr:nvCxnSpPr>
      <xdr:spPr>
        <a:xfrm flipV="1">
          <a:off x="17576426" y="2480683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259292</xdr:colOff>
      <xdr:row>87</xdr:row>
      <xdr:rowOff>254001</xdr:rowOff>
    </xdr:from>
    <xdr:to>
      <xdr:col>45</xdr:col>
      <xdr:colOff>259291</xdr:colOff>
      <xdr:row>87</xdr:row>
      <xdr:rowOff>269875</xdr:rowOff>
    </xdr:to>
    <xdr:cxnSp macro="">
      <xdr:nvCxnSpPr>
        <xdr:cNvPr id="91" name="Straight Connector 90"/>
        <xdr:cNvCxnSpPr/>
      </xdr:nvCxnSpPr>
      <xdr:spPr>
        <a:xfrm>
          <a:off x="14365817" y="23580726"/>
          <a:ext cx="8010524" cy="1587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87</xdr:row>
      <xdr:rowOff>5292</xdr:rowOff>
    </xdr:from>
    <xdr:to>
      <xdr:col>27</xdr:col>
      <xdr:colOff>5293</xdr:colOff>
      <xdr:row>93</xdr:row>
      <xdr:rowOff>0</xdr:rowOff>
    </xdr:to>
    <xdr:cxnSp macro="">
      <xdr:nvCxnSpPr>
        <xdr:cNvPr id="92" name="Straight Connector 91"/>
        <xdr:cNvCxnSpPr/>
      </xdr:nvCxnSpPr>
      <xdr:spPr>
        <a:xfrm flipH="1">
          <a:off x="14106525" y="23332017"/>
          <a:ext cx="5293" cy="222355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438150</xdr:colOff>
      <xdr:row>86</xdr:row>
      <xdr:rowOff>369358</xdr:rowOff>
    </xdr:from>
    <xdr:to>
      <xdr:col>46</xdr:col>
      <xdr:colOff>0</xdr:colOff>
      <xdr:row>92</xdr:row>
      <xdr:rowOff>365125</xdr:rowOff>
    </xdr:to>
    <xdr:cxnSp macro="">
      <xdr:nvCxnSpPr>
        <xdr:cNvPr id="93" name="Straight Connector 92"/>
        <xdr:cNvCxnSpPr/>
      </xdr:nvCxnSpPr>
      <xdr:spPr>
        <a:xfrm>
          <a:off x="22555200" y="23324608"/>
          <a:ext cx="0" cy="222461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205318</xdr:colOff>
      <xdr:row>92</xdr:row>
      <xdr:rowOff>152401</xdr:rowOff>
    </xdr:from>
    <xdr:to>
      <xdr:col>45</xdr:col>
      <xdr:colOff>205317</xdr:colOff>
      <xdr:row>92</xdr:row>
      <xdr:rowOff>168275</xdr:rowOff>
    </xdr:to>
    <xdr:cxnSp macro="">
      <xdr:nvCxnSpPr>
        <xdr:cNvPr id="94" name="Straight Connector 93"/>
        <xdr:cNvCxnSpPr/>
      </xdr:nvCxnSpPr>
      <xdr:spPr>
        <a:xfrm>
          <a:off x="14311843" y="25336501"/>
          <a:ext cx="8010524" cy="1587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455877</xdr:colOff>
      <xdr:row>87</xdr:row>
      <xdr:rowOff>275962</xdr:rowOff>
    </xdr:from>
    <xdr:to>
      <xdr:col>31</xdr:col>
      <xdr:colOff>35720</xdr:colOff>
      <xdr:row>88</xdr:row>
      <xdr:rowOff>119063</xdr:rowOff>
    </xdr:to>
    <xdr:sp macro="" textlink="">
      <xdr:nvSpPr>
        <xdr:cNvPr id="108" name="Donut 107"/>
        <xdr:cNvSpPr/>
      </xdr:nvSpPr>
      <xdr:spPr>
        <a:xfrm>
          <a:off x="17588971" y="34161150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130528</xdr:colOff>
      <xdr:row>55</xdr:row>
      <xdr:rowOff>130528</xdr:rowOff>
    </xdr:from>
    <xdr:to>
      <xdr:col>37</xdr:col>
      <xdr:colOff>329711</xdr:colOff>
      <xdr:row>55</xdr:row>
      <xdr:rowOff>131884</xdr:rowOff>
    </xdr:to>
    <xdr:cxnSp macro="">
      <xdr:nvCxnSpPr>
        <xdr:cNvPr id="129" name="Straight Connector 128"/>
        <xdr:cNvCxnSpPr/>
      </xdr:nvCxnSpPr>
      <xdr:spPr>
        <a:xfrm>
          <a:off x="17818453" y="11570053"/>
          <a:ext cx="1075483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134762</xdr:colOff>
      <xdr:row>54</xdr:row>
      <xdr:rowOff>162983</xdr:rowOff>
    </xdr:from>
    <xdr:to>
      <xdr:col>37</xdr:col>
      <xdr:colOff>333945</xdr:colOff>
      <xdr:row>54</xdr:row>
      <xdr:rowOff>164339</xdr:rowOff>
    </xdr:to>
    <xdr:cxnSp macro="">
      <xdr:nvCxnSpPr>
        <xdr:cNvPr id="130" name="Straight Connector 129"/>
        <xdr:cNvCxnSpPr/>
      </xdr:nvCxnSpPr>
      <xdr:spPr>
        <a:xfrm>
          <a:off x="17822687" y="11231033"/>
          <a:ext cx="1075483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138995</xdr:colOff>
      <xdr:row>53</xdr:row>
      <xdr:rowOff>202494</xdr:rowOff>
    </xdr:from>
    <xdr:to>
      <xdr:col>37</xdr:col>
      <xdr:colOff>338178</xdr:colOff>
      <xdr:row>53</xdr:row>
      <xdr:rowOff>203850</xdr:rowOff>
    </xdr:to>
    <xdr:cxnSp macro="">
      <xdr:nvCxnSpPr>
        <xdr:cNvPr id="131" name="Straight Connector 130"/>
        <xdr:cNvCxnSpPr/>
      </xdr:nvCxnSpPr>
      <xdr:spPr>
        <a:xfrm>
          <a:off x="17826920" y="10899069"/>
          <a:ext cx="1075483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136173</xdr:colOff>
      <xdr:row>52</xdr:row>
      <xdr:rowOff>206728</xdr:rowOff>
    </xdr:from>
    <xdr:to>
      <xdr:col>37</xdr:col>
      <xdr:colOff>335356</xdr:colOff>
      <xdr:row>52</xdr:row>
      <xdr:rowOff>208084</xdr:rowOff>
    </xdr:to>
    <xdr:cxnSp macro="">
      <xdr:nvCxnSpPr>
        <xdr:cNvPr id="132" name="Straight Connector 131"/>
        <xdr:cNvCxnSpPr/>
      </xdr:nvCxnSpPr>
      <xdr:spPr>
        <a:xfrm>
          <a:off x="17824098" y="10531828"/>
          <a:ext cx="1075483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428625</xdr:colOff>
      <xdr:row>58</xdr:row>
      <xdr:rowOff>351235</xdr:rowOff>
    </xdr:from>
    <xdr:to>
      <xdr:col>42</xdr:col>
      <xdr:colOff>428626</xdr:colOff>
      <xdr:row>86</xdr:row>
      <xdr:rowOff>289719</xdr:rowOff>
    </xdr:to>
    <xdr:cxnSp macro="">
      <xdr:nvCxnSpPr>
        <xdr:cNvPr id="133" name="Straight Arrow Connector 132"/>
        <xdr:cNvCxnSpPr/>
      </xdr:nvCxnSpPr>
      <xdr:spPr>
        <a:xfrm>
          <a:off x="21231225" y="12905185"/>
          <a:ext cx="1" cy="10339784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387614</xdr:colOff>
      <xdr:row>59</xdr:row>
      <xdr:rowOff>11906</xdr:rowOff>
    </xdr:from>
    <xdr:to>
      <xdr:col>39</xdr:col>
      <xdr:colOff>399520</xdr:colOff>
      <xdr:row>65</xdr:row>
      <xdr:rowOff>0</xdr:rowOff>
    </xdr:to>
    <xdr:cxnSp macro="">
      <xdr:nvCxnSpPr>
        <xdr:cNvPr id="134" name="Straight Arrow Connector 133"/>
        <xdr:cNvCxnSpPr/>
      </xdr:nvCxnSpPr>
      <xdr:spPr>
        <a:xfrm flipH="1">
          <a:off x="19732889" y="12937331"/>
          <a:ext cx="11906" cy="221694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104775</xdr:colOff>
      <xdr:row>88</xdr:row>
      <xdr:rowOff>176212</xdr:rowOff>
    </xdr:from>
    <xdr:to>
      <xdr:col>34</xdr:col>
      <xdr:colOff>107155</xdr:colOff>
      <xdr:row>91</xdr:row>
      <xdr:rowOff>76200</xdr:rowOff>
    </xdr:to>
    <xdr:cxnSp macro="">
      <xdr:nvCxnSpPr>
        <xdr:cNvPr id="135" name="Straight Arrow Connector 134"/>
        <xdr:cNvCxnSpPr/>
      </xdr:nvCxnSpPr>
      <xdr:spPr>
        <a:xfrm flipH="1">
          <a:off x="17421225" y="23874412"/>
          <a:ext cx="2380" cy="101441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12425</xdr:colOff>
      <xdr:row>59</xdr:row>
      <xdr:rowOff>248478</xdr:rowOff>
    </xdr:from>
    <xdr:to>
      <xdr:col>34</xdr:col>
      <xdr:colOff>157371</xdr:colOff>
      <xdr:row>64</xdr:row>
      <xdr:rowOff>352011</xdr:rowOff>
    </xdr:to>
    <xdr:sp macro="" textlink="">
      <xdr:nvSpPr>
        <xdr:cNvPr id="136" name="Left Brace 135"/>
        <xdr:cNvSpPr/>
      </xdr:nvSpPr>
      <xdr:spPr>
        <a:xfrm>
          <a:off x="16890725" y="13173903"/>
          <a:ext cx="583096" cy="1960908"/>
        </a:xfrm>
        <a:prstGeom prst="leftBrace">
          <a:avLst>
            <a:gd name="adj1" fmla="val 141666"/>
            <a:gd name="adj2" fmla="val 3355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17972</xdr:colOff>
      <xdr:row>80</xdr:row>
      <xdr:rowOff>368419</xdr:rowOff>
    </xdr:from>
    <xdr:to>
      <xdr:col>34</xdr:col>
      <xdr:colOff>162918</xdr:colOff>
      <xdr:row>86</xdr:row>
      <xdr:rowOff>103532</xdr:rowOff>
    </xdr:to>
    <xdr:sp macro="" textlink="">
      <xdr:nvSpPr>
        <xdr:cNvPr id="137" name="Left Brace 136"/>
        <xdr:cNvSpPr/>
      </xdr:nvSpPr>
      <xdr:spPr>
        <a:xfrm>
          <a:off x="16896272" y="21094819"/>
          <a:ext cx="583096" cy="1963963"/>
        </a:xfrm>
        <a:prstGeom prst="leftBrace">
          <a:avLst>
            <a:gd name="adj1" fmla="val 141666"/>
            <a:gd name="adj2" fmla="val 2847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21051</xdr:colOff>
      <xdr:row>64</xdr:row>
      <xdr:rowOff>355949</xdr:rowOff>
    </xdr:from>
    <xdr:to>
      <xdr:col>34</xdr:col>
      <xdr:colOff>165997</xdr:colOff>
      <xdr:row>80</xdr:row>
      <xdr:rowOff>350448</xdr:rowOff>
    </xdr:to>
    <xdr:sp macro="" textlink="">
      <xdr:nvSpPr>
        <xdr:cNvPr id="138" name="Left Brace 137"/>
        <xdr:cNvSpPr/>
      </xdr:nvSpPr>
      <xdr:spPr>
        <a:xfrm>
          <a:off x="16899351" y="15138749"/>
          <a:ext cx="583096" cy="5938099"/>
        </a:xfrm>
        <a:prstGeom prst="leftBrace">
          <a:avLst>
            <a:gd name="adj1" fmla="val 141666"/>
            <a:gd name="adj2" fmla="val 3355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64</xdr:row>
      <xdr:rowOff>358468</xdr:rowOff>
    </xdr:from>
    <xdr:to>
      <xdr:col>54</xdr:col>
      <xdr:colOff>80872</xdr:colOff>
      <xdr:row>65</xdr:row>
      <xdr:rowOff>0</xdr:rowOff>
    </xdr:to>
    <xdr:cxnSp macro="">
      <xdr:nvCxnSpPr>
        <xdr:cNvPr id="139" name="Straight Connector 138"/>
        <xdr:cNvCxnSpPr/>
      </xdr:nvCxnSpPr>
      <xdr:spPr>
        <a:xfrm>
          <a:off x="112661" y="15141268"/>
          <a:ext cx="26542961" cy="13007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80</xdr:row>
      <xdr:rowOff>341463</xdr:rowOff>
    </xdr:from>
    <xdr:to>
      <xdr:col>54</xdr:col>
      <xdr:colOff>8985</xdr:colOff>
      <xdr:row>81</xdr:row>
      <xdr:rowOff>20484</xdr:rowOff>
    </xdr:to>
    <xdr:cxnSp macro="">
      <xdr:nvCxnSpPr>
        <xdr:cNvPr id="140" name="Straight Connector 139"/>
        <xdr:cNvCxnSpPr/>
      </xdr:nvCxnSpPr>
      <xdr:spPr>
        <a:xfrm flipV="1">
          <a:off x="1571625" y="31642994"/>
          <a:ext cx="27202860" cy="48115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43</xdr:col>
      <xdr:colOff>375159</xdr:colOff>
      <xdr:row>82</xdr:row>
      <xdr:rowOff>293119</xdr:rowOff>
    </xdr:from>
    <xdr:ext cx="1018357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1" name="TextBox 140"/>
            <xdr:cNvSpPr txBox="1"/>
          </xdr:nvSpPr>
          <xdr:spPr>
            <a:xfrm>
              <a:off x="21615909" y="21762469"/>
              <a:ext cx="101835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 xmlns:m="http://schemas.openxmlformats.org/officeDocument/2006/math">
                  <m:sSub>
                    <m:sSubPr>
                      <m:ctrlPr>
                        <a:rPr lang="en-US" sz="2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𝑳</m:t>
                      </m:r>
                    </m:e>
                    <m:sub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𝟎</m:t>
                      </m:r>
                    </m:sub>
                  </m:sSub>
                </m:oMath>
              </a14:m>
              <a:r>
                <a:rPr lang="en-US" sz="2400" b="1"/>
                <a:t>=max</a:t>
              </a:r>
            </a:p>
          </xdr:txBody>
        </xdr:sp>
      </mc:Choice>
      <mc:Fallback>
        <xdr:sp macro="" textlink="">
          <xdr:nvSpPr>
            <xdr:cNvPr id="141" name="TextBox 140"/>
            <xdr:cNvSpPr txBox="1"/>
          </xdr:nvSpPr>
          <xdr:spPr>
            <a:xfrm>
              <a:off x="21615909" y="21762469"/>
              <a:ext cx="101835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𝑳_𝟎</a:t>
              </a:r>
              <a:r>
                <a:rPr lang="en-US" sz="2400" b="1"/>
                <a:t>=max</a:t>
              </a:r>
            </a:p>
          </xdr:txBody>
        </xdr:sp>
      </mc:Fallback>
    </mc:AlternateContent>
    <xdr:clientData/>
  </xdr:oneCellAnchor>
  <xdr:twoCellAnchor>
    <xdr:from>
      <xdr:col>46</xdr:col>
      <xdr:colOff>125803</xdr:colOff>
      <xdr:row>81</xdr:row>
      <xdr:rowOff>359434</xdr:rowOff>
    </xdr:from>
    <xdr:to>
      <xdr:col>47</xdr:col>
      <xdr:colOff>80874</xdr:colOff>
      <xdr:row>88</xdr:row>
      <xdr:rowOff>0</xdr:rowOff>
    </xdr:to>
    <xdr:sp macro="" textlink="">
      <xdr:nvSpPr>
        <xdr:cNvPr id="142" name="Left Brace 141"/>
        <xdr:cNvSpPr/>
      </xdr:nvSpPr>
      <xdr:spPr>
        <a:xfrm>
          <a:off x="22681003" y="21457309"/>
          <a:ext cx="393221" cy="2240891"/>
        </a:xfrm>
        <a:prstGeom prst="leftBrace">
          <a:avLst>
            <a:gd name="adj1" fmla="val 48356"/>
            <a:gd name="adj2" fmla="val 22865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47</xdr:col>
      <xdr:colOff>144042</xdr:colOff>
      <xdr:row>81</xdr:row>
      <xdr:rowOff>341462</xdr:rowOff>
    </xdr:from>
    <xdr:ext cx="256352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3" name="TextBox 142"/>
            <xdr:cNvSpPr txBox="1"/>
          </xdr:nvSpPr>
          <xdr:spPr>
            <a:xfrm>
              <a:off x="23137392" y="21439337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𝒃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43" name="TextBox 142"/>
            <xdr:cNvSpPr txBox="1"/>
          </xdr:nvSpPr>
          <xdr:spPr>
            <a:xfrm>
              <a:off x="23137392" y="21439337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47</xdr:col>
      <xdr:colOff>157808</xdr:colOff>
      <xdr:row>82</xdr:row>
      <xdr:rowOff>368061</xdr:rowOff>
    </xdr:from>
    <xdr:ext cx="264047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4" name="TextBox 143"/>
            <xdr:cNvSpPr txBox="1"/>
          </xdr:nvSpPr>
          <xdr:spPr>
            <a:xfrm>
              <a:off x="23151158" y="21837411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𝒉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44" name="TextBox 143"/>
            <xdr:cNvSpPr txBox="1"/>
          </xdr:nvSpPr>
          <xdr:spPr>
            <a:xfrm>
              <a:off x="23151158" y="21837411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𝒉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47</xdr:col>
      <xdr:colOff>135865</xdr:colOff>
      <xdr:row>84</xdr:row>
      <xdr:rowOff>5572</xdr:rowOff>
    </xdr:from>
    <xdr:ext cx="577017" cy="69384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5" name="TextBox 144"/>
            <xdr:cNvSpPr txBox="1"/>
          </xdr:nvSpPr>
          <xdr:spPr>
            <a:xfrm>
              <a:off x="23129215" y="22217872"/>
              <a:ext cx="577017" cy="693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𝒍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𝒏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45" name="TextBox 144"/>
            <xdr:cNvSpPr txBox="1"/>
          </xdr:nvSpPr>
          <xdr:spPr>
            <a:xfrm>
              <a:off x="23129215" y="22217872"/>
              <a:ext cx="577017" cy="693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400" b="1" i="0">
                  <a:latin typeface="Cambria Math" panose="02040503050406030204" pitchFamily="18" charset="0"/>
                </a:rPr>
                <a:t>𝟏/𝟔 𝒍_𝒏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47</xdr:col>
      <xdr:colOff>97131</xdr:colOff>
      <xdr:row>86</xdr:row>
      <xdr:rowOff>197687</xdr:rowOff>
    </xdr:from>
    <xdr:ext cx="87851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6" name="TextBox 145"/>
            <xdr:cNvSpPr txBox="1"/>
          </xdr:nvSpPr>
          <xdr:spPr>
            <a:xfrm>
              <a:off x="23090481" y="23152937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𝟒𝟓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46" name="TextBox 145"/>
            <xdr:cNvSpPr txBox="1"/>
          </xdr:nvSpPr>
          <xdr:spPr>
            <a:xfrm>
              <a:off x="23090481" y="23152937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𝟒𝟓𝒄𝒎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</xdr:col>
      <xdr:colOff>285752</xdr:colOff>
      <xdr:row>84</xdr:row>
      <xdr:rowOff>214348</xdr:rowOff>
    </xdr:from>
    <xdr:ext cx="1492717" cy="50097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7" name="TextBox 146"/>
            <xdr:cNvSpPr txBox="1"/>
          </xdr:nvSpPr>
          <xdr:spPr>
            <a:xfrm>
              <a:off x="809627" y="32992254"/>
              <a:ext cx="1492717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 xmlns:m="http://schemas.openxmlformats.org/officeDocument/2006/math">
                  <m:sSub>
                    <m:sSubPr>
                      <m:ctrlPr>
                        <a:rPr lang="en-US" sz="32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1" i="1">
                          <a:latin typeface="Cambria Math" panose="02040503050406030204" pitchFamily="18" charset="0"/>
                        </a:rPr>
                        <m:t>𝑺</m:t>
                      </m:r>
                    </m:e>
                    <m:sub>
                      <m:r>
                        <a:rPr lang="en-US" sz="3200" b="1" i="1">
                          <a:latin typeface="Cambria Math" panose="02040503050406030204" pitchFamily="18" charset="0"/>
                        </a:rPr>
                        <m:t>𝟎</m:t>
                      </m:r>
                    </m:sub>
                  </m:sSub>
                </m:oMath>
              </a14:m>
              <a:r>
                <a:rPr lang="en-US" sz="3200" b="1"/>
                <a:t>&lt;=min</a:t>
              </a:r>
            </a:p>
          </xdr:txBody>
        </xdr:sp>
      </mc:Choice>
      <mc:Fallback>
        <xdr:sp macro="" textlink="">
          <xdr:nvSpPr>
            <xdr:cNvPr id="147" name="TextBox 146"/>
            <xdr:cNvSpPr txBox="1"/>
          </xdr:nvSpPr>
          <xdr:spPr>
            <a:xfrm>
              <a:off x="809627" y="32992254"/>
              <a:ext cx="1492717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3200" b="1" i="0">
                  <a:latin typeface="Cambria Math" panose="02040503050406030204" pitchFamily="18" charset="0"/>
                </a:rPr>
                <a:t>𝑺_𝟎</a:t>
              </a:r>
              <a:r>
                <a:rPr lang="en-US" sz="3200" b="1"/>
                <a:t>&lt;=min</a:t>
              </a:r>
            </a:p>
          </xdr:txBody>
        </xdr:sp>
      </mc:Fallback>
    </mc:AlternateContent>
    <xdr:clientData/>
  </xdr:oneCellAnchor>
  <xdr:twoCellAnchor>
    <xdr:from>
      <xdr:col>5</xdr:col>
      <xdr:colOff>11906</xdr:colOff>
      <xdr:row>81</xdr:row>
      <xdr:rowOff>94675</xdr:rowOff>
    </xdr:from>
    <xdr:to>
      <xdr:col>6</xdr:col>
      <xdr:colOff>210580</xdr:colOff>
      <xdr:row>101</xdr:row>
      <xdr:rowOff>0</xdr:rowOff>
    </xdr:to>
    <xdr:sp macro="" textlink="">
      <xdr:nvSpPr>
        <xdr:cNvPr id="148" name="Left Brace 147"/>
        <xdr:cNvSpPr/>
      </xdr:nvSpPr>
      <xdr:spPr>
        <a:xfrm>
          <a:off x="2583656" y="31765300"/>
          <a:ext cx="1317862" cy="7287200"/>
        </a:xfrm>
        <a:prstGeom prst="leftBrace">
          <a:avLst>
            <a:gd name="adj1" fmla="val 73316"/>
            <a:gd name="adj2" fmla="val 21788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95248</xdr:colOff>
      <xdr:row>81</xdr:row>
      <xdr:rowOff>165115</xdr:rowOff>
    </xdr:from>
    <xdr:to>
      <xdr:col>19</xdr:col>
      <xdr:colOff>95248</xdr:colOff>
      <xdr:row>84</xdr:row>
      <xdr:rowOff>75257</xdr:rowOff>
    </xdr:to>
    <xdr:sp macro="" textlink="">
      <xdr:nvSpPr>
        <xdr:cNvPr id="159" name="Left Brace 158"/>
        <xdr:cNvSpPr/>
      </xdr:nvSpPr>
      <xdr:spPr>
        <a:xfrm>
          <a:off x="9596436" y="31835740"/>
          <a:ext cx="535781" cy="1017423"/>
        </a:xfrm>
        <a:prstGeom prst="leftBrace">
          <a:avLst>
            <a:gd name="adj1" fmla="val 42737"/>
            <a:gd name="adj2" fmla="val 36128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16</xdr:col>
      <xdr:colOff>375954</xdr:colOff>
      <xdr:row>84</xdr:row>
      <xdr:rowOff>338229</xdr:rowOff>
    </xdr:from>
    <xdr:ext cx="60087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0" name="TextBox 159"/>
            <xdr:cNvSpPr txBox="1"/>
          </xdr:nvSpPr>
          <xdr:spPr>
            <a:xfrm>
              <a:off x="7929279" y="22550529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𝟔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60" name="TextBox 159"/>
            <xdr:cNvSpPr txBox="1"/>
          </xdr:nvSpPr>
          <xdr:spPr>
            <a:xfrm>
              <a:off x="7929279" y="22550529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𝟔𝒅_𝒃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</xdr:col>
      <xdr:colOff>299769</xdr:colOff>
      <xdr:row>66</xdr:row>
      <xdr:rowOff>79806</xdr:rowOff>
    </xdr:from>
    <xdr:ext cx="1257588" cy="500971"/>
    <xdr:sp macro="" textlink="">
      <xdr:nvSpPr>
        <xdr:cNvPr id="166" name="TextBox 165"/>
        <xdr:cNvSpPr txBox="1"/>
      </xdr:nvSpPr>
      <xdr:spPr>
        <a:xfrm>
          <a:off x="823644" y="26214025"/>
          <a:ext cx="1257588" cy="500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lang="en-US" sz="3200" b="1"/>
            <a:t>S&lt;=min</a:t>
          </a:r>
        </a:p>
      </xdr:txBody>
    </xdr:sp>
    <xdr:clientData/>
  </xdr:oneCellAnchor>
  <xdr:twoCellAnchor>
    <xdr:from>
      <xdr:col>4</xdr:col>
      <xdr:colOff>309562</xdr:colOff>
      <xdr:row>65</xdr:row>
      <xdr:rowOff>170506</xdr:rowOff>
    </xdr:from>
    <xdr:to>
      <xdr:col>4</xdr:col>
      <xdr:colOff>318548</xdr:colOff>
      <xdr:row>80</xdr:row>
      <xdr:rowOff>278337</xdr:rowOff>
    </xdr:to>
    <xdr:cxnSp macro="">
      <xdr:nvCxnSpPr>
        <xdr:cNvPr id="167" name="Straight Connector 166"/>
        <xdr:cNvCxnSpPr/>
      </xdr:nvCxnSpPr>
      <xdr:spPr>
        <a:xfrm flipH="1">
          <a:off x="2381250" y="25935631"/>
          <a:ext cx="8986" cy="564423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178594</xdr:colOff>
      <xdr:row>66</xdr:row>
      <xdr:rowOff>62901</xdr:rowOff>
    </xdr:from>
    <xdr:to>
      <xdr:col>15</xdr:col>
      <xdr:colOff>166688</xdr:colOff>
      <xdr:row>67</xdr:row>
      <xdr:rowOff>297655</xdr:rowOff>
    </xdr:to>
    <xdr:sp macro="" textlink="">
      <xdr:nvSpPr>
        <xdr:cNvPr id="169" name="Left Brace 168"/>
        <xdr:cNvSpPr/>
      </xdr:nvSpPr>
      <xdr:spPr>
        <a:xfrm>
          <a:off x="7334250" y="26197120"/>
          <a:ext cx="428626" cy="603848"/>
        </a:xfrm>
        <a:prstGeom prst="leftBrace">
          <a:avLst>
            <a:gd name="adj1" fmla="val 68575"/>
            <a:gd name="adj2" fmla="val 43464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41185</xdr:colOff>
      <xdr:row>78</xdr:row>
      <xdr:rowOff>40826</xdr:rowOff>
    </xdr:from>
    <xdr:ext cx="3069238" cy="106817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4" name="TextBox 173"/>
            <xdr:cNvSpPr txBox="1"/>
          </xdr:nvSpPr>
          <xdr:spPr>
            <a:xfrm>
              <a:off x="2612935" y="30604170"/>
              <a:ext cx="3069238" cy="1068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𝑺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𝒄𝒂𝒍𝒄𝒖𝒍𝒂𝒕𝒆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𝒇𝒓𝒐𝒎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𝒗</m:t>
                            </m:r>
                          </m:sub>
                        </m:sSub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den>
                    </m:f>
                  </m:oMath>
                </m:oMathPara>
              </a14:m>
              <a:endParaRPr lang="en-US" sz="2400" b="1"/>
            </a:p>
            <a:p>
              <a:pPr algn="ctr"/>
              <a:r>
                <a:rPr lang="en-US" sz="2400" b="1"/>
                <a:t>(cm2/m)</a:t>
              </a:r>
            </a:p>
          </xdr:txBody>
        </xdr:sp>
      </mc:Choice>
      <mc:Fallback>
        <xdr:sp macro="" textlink="">
          <xdr:nvSpPr>
            <xdr:cNvPr id="174" name="TextBox 173"/>
            <xdr:cNvSpPr txBox="1"/>
          </xdr:nvSpPr>
          <xdr:spPr>
            <a:xfrm>
              <a:off x="2612935" y="30604170"/>
              <a:ext cx="3069238" cy="1068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𝑺 𝒄𝒂𝒍𝒄𝒖𝒍𝒂𝒕𝒆 𝒇𝒓𝒐𝒎  𝑨_𝒗/𝑺</a:t>
              </a:r>
              <a:endParaRPr lang="en-US" sz="2400" b="1"/>
            </a:p>
            <a:p>
              <a:pPr algn="ctr"/>
              <a:r>
                <a:rPr lang="en-US" sz="2400" b="1"/>
                <a:t>(cm2/m)</a:t>
              </a:r>
            </a:p>
          </xdr:txBody>
        </xdr:sp>
      </mc:Fallback>
    </mc:AlternateContent>
    <xdr:clientData/>
  </xdr:oneCellAnchor>
  <xdr:twoCellAnchor>
    <xdr:from>
      <xdr:col>34</xdr:col>
      <xdr:colOff>171331</xdr:colOff>
      <xdr:row>56</xdr:row>
      <xdr:rowOff>306617</xdr:rowOff>
    </xdr:from>
    <xdr:to>
      <xdr:col>34</xdr:col>
      <xdr:colOff>337687</xdr:colOff>
      <xdr:row>58</xdr:row>
      <xdr:rowOff>63499</xdr:rowOff>
    </xdr:to>
    <xdr:sp macro="" textlink="">
      <xdr:nvSpPr>
        <xdr:cNvPr id="184" name="Left Brace 183"/>
        <xdr:cNvSpPr/>
      </xdr:nvSpPr>
      <xdr:spPr>
        <a:xfrm>
          <a:off x="17487781" y="12117617"/>
          <a:ext cx="166356" cy="499832"/>
        </a:xfrm>
        <a:prstGeom prst="leftBrace">
          <a:avLst>
            <a:gd name="adj1" fmla="val 141666"/>
            <a:gd name="adj2" fmla="val 3355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52917</xdr:colOff>
      <xdr:row>55</xdr:row>
      <xdr:rowOff>21167</xdr:rowOff>
    </xdr:from>
    <xdr:to>
      <xdr:col>34</xdr:col>
      <xdr:colOff>150396</xdr:colOff>
      <xdr:row>57</xdr:row>
      <xdr:rowOff>185488</xdr:rowOff>
    </xdr:to>
    <xdr:cxnSp macro="">
      <xdr:nvCxnSpPr>
        <xdr:cNvPr id="185" name="Straight Arrow Connector 184"/>
        <xdr:cNvCxnSpPr/>
      </xdr:nvCxnSpPr>
      <xdr:spPr>
        <a:xfrm flipH="1" flipV="1">
          <a:off x="15235767" y="11460692"/>
          <a:ext cx="2231079" cy="9072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oneCellAnchor>
    <xdr:from>
      <xdr:col>1</xdr:col>
      <xdr:colOff>440532</xdr:colOff>
      <xdr:row>54</xdr:row>
      <xdr:rowOff>181537</xdr:rowOff>
    </xdr:from>
    <xdr:ext cx="2484847" cy="4049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6" name="TextBox 185"/>
            <xdr:cNvSpPr txBox="1"/>
          </xdr:nvSpPr>
          <xdr:spPr>
            <a:xfrm>
              <a:off x="964407" y="21886631"/>
              <a:ext cx="2484847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𝒋𝒐𝒊𝒏𝒕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𝒔𝒉𝒆𝒂𝒓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≤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86" name="TextBox 185"/>
            <xdr:cNvSpPr txBox="1"/>
          </xdr:nvSpPr>
          <xdr:spPr>
            <a:xfrm>
              <a:off x="964407" y="21886631"/>
              <a:ext cx="2484847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𝑺_(𝒋𝒐𝒊𝒏𝒕 𝒔𝒉𝒆𝒂𝒓)≤𝒎𝒊𝒏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6</xdr:col>
      <xdr:colOff>220134</xdr:colOff>
      <xdr:row>49</xdr:row>
      <xdr:rowOff>931333</xdr:rowOff>
    </xdr:from>
    <xdr:to>
      <xdr:col>6</xdr:col>
      <xdr:colOff>222250</xdr:colOff>
      <xdr:row>63</xdr:row>
      <xdr:rowOff>204259</xdr:rowOff>
    </xdr:to>
    <xdr:cxnSp macro="">
      <xdr:nvCxnSpPr>
        <xdr:cNvPr id="187" name="Straight Connector 186"/>
        <xdr:cNvCxnSpPr/>
      </xdr:nvCxnSpPr>
      <xdr:spPr>
        <a:xfrm flipH="1">
          <a:off x="2915709" y="9418108"/>
          <a:ext cx="2116" cy="519747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262129</xdr:colOff>
      <xdr:row>50</xdr:row>
      <xdr:rowOff>171980</xdr:rowOff>
    </xdr:from>
    <xdr:ext cx="1187313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8" name="TextBox 187"/>
            <xdr:cNvSpPr txBox="1"/>
          </xdr:nvSpPr>
          <xdr:spPr>
            <a:xfrm>
              <a:off x="2957704" y="9754130"/>
              <a:ext cx="1187313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/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𝟐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88" name="TextBox 187"/>
            <xdr:cNvSpPr txBox="1"/>
          </xdr:nvSpPr>
          <xdr:spPr>
            <a:xfrm>
              <a:off x="2957704" y="9754130"/>
              <a:ext cx="1187313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𝟏/𝟐𝒎𝒊𝒏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9</xdr:col>
      <xdr:colOff>211142</xdr:colOff>
      <xdr:row>50</xdr:row>
      <xdr:rowOff>102330</xdr:rowOff>
    </xdr:from>
    <xdr:to>
      <xdr:col>10</xdr:col>
      <xdr:colOff>50287</xdr:colOff>
      <xdr:row>51</xdr:row>
      <xdr:rowOff>353934</xdr:rowOff>
    </xdr:to>
    <xdr:sp macro="" textlink="">
      <xdr:nvSpPr>
        <xdr:cNvPr id="189" name="Left Brace 188"/>
        <xdr:cNvSpPr/>
      </xdr:nvSpPr>
      <xdr:spPr>
        <a:xfrm>
          <a:off x="4135442" y="9684480"/>
          <a:ext cx="248720" cy="623079"/>
        </a:xfrm>
        <a:prstGeom prst="leftBrace">
          <a:avLst>
            <a:gd name="adj1" fmla="val 68575"/>
            <a:gd name="adj2" fmla="val 43464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135464</xdr:colOff>
      <xdr:row>50</xdr:row>
      <xdr:rowOff>0</xdr:rowOff>
    </xdr:from>
    <xdr:ext cx="256352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0" name="TextBox 189"/>
            <xdr:cNvSpPr txBox="1"/>
          </xdr:nvSpPr>
          <xdr:spPr>
            <a:xfrm>
              <a:off x="4469339" y="9582150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𝒃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90" name="TextBox 189"/>
            <xdr:cNvSpPr txBox="1"/>
          </xdr:nvSpPr>
          <xdr:spPr>
            <a:xfrm>
              <a:off x="4469339" y="9582150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10</xdr:col>
      <xdr:colOff>140603</xdr:colOff>
      <xdr:row>51</xdr:row>
      <xdr:rowOff>36233</xdr:rowOff>
    </xdr:from>
    <xdr:ext cx="264047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1" name="TextBox 190"/>
            <xdr:cNvSpPr txBox="1"/>
          </xdr:nvSpPr>
          <xdr:spPr>
            <a:xfrm>
              <a:off x="4474478" y="9989858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𝒉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91" name="TextBox 190"/>
            <xdr:cNvSpPr txBox="1"/>
          </xdr:nvSpPr>
          <xdr:spPr>
            <a:xfrm>
              <a:off x="4474478" y="9989858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𝒉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7</xdr:col>
      <xdr:colOff>185584</xdr:colOff>
      <xdr:row>52</xdr:row>
      <xdr:rowOff>363382</xdr:rowOff>
    </xdr:from>
    <xdr:ext cx="2212529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2" name="TextBox 191"/>
            <xdr:cNvSpPr txBox="1"/>
          </xdr:nvSpPr>
          <xdr:spPr>
            <a:xfrm>
              <a:off x="3290734" y="10688482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𝒊𝒇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𝒇𝒚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≤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𝟒𝟎𝟎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𝒎𝒑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92" name="TextBox 191"/>
            <xdr:cNvSpPr txBox="1"/>
          </xdr:nvSpPr>
          <xdr:spPr>
            <a:xfrm>
              <a:off x="3290734" y="10688482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𝒊𝒇 𝒇𝒚≤𝟒𝟎𝟎𝒎𝒑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13</xdr:col>
      <xdr:colOff>316529</xdr:colOff>
      <xdr:row>52</xdr:row>
      <xdr:rowOff>355473</xdr:rowOff>
    </xdr:from>
    <xdr:ext cx="66826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3" name="TextBox 192"/>
            <xdr:cNvSpPr txBox="1"/>
          </xdr:nvSpPr>
          <xdr:spPr>
            <a:xfrm>
              <a:off x="6069629" y="10680573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93" name="TextBox 192"/>
            <xdr:cNvSpPr txBox="1"/>
          </xdr:nvSpPr>
          <xdr:spPr>
            <a:xfrm>
              <a:off x="6069629" y="10680573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15</xdr:col>
      <xdr:colOff>109072</xdr:colOff>
      <xdr:row>52</xdr:row>
      <xdr:rowOff>205762</xdr:rowOff>
    </xdr:from>
    <xdr:to>
      <xdr:col>15</xdr:col>
      <xdr:colOff>470719</xdr:colOff>
      <xdr:row>54</xdr:row>
      <xdr:rowOff>276226</xdr:rowOff>
    </xdr:to>
    <xdr:sp macro="" textlink="">
      <xdr:nvSpPr>
        <xdr:cNvPr id="194" name="Left Brace 193"/>
        <xdr:cNvSpPr/>
      </xdr:nvSpPr>
      <xdr:spPr>
        <a:xfrm>
          <a:off x="6738472" y="10530862"/>
          <a:ext cx="361647" cy="813414"/>
        </a:xfrm>
        <a:prstGeom prst="leftBrace">
          <a:avLst>
            <a:gd name="adj1" fmla="val 47473"/>
            <a:gd name="adj2" fmla="val 33787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310917</xdr:colOff>
      <xdr:row>53</xdr:row>
      <xdr:rowOff>184419</xdr:rowOff>
    </xdr:from>
    <xdr:to>
      <xdr:col>13</xdr:col>
      <xdr:colOff>261671</xdr:colOff>
      <xdr:row>53</xdr:row>
      <xdr:rowOff>211377</xdr:rowOff>
    </xdr:to>
    <xdr:cxnSp macro="">
      <xdr:nvCxnSpPr>
        <xdr:cNvPr id="195" name="Straight Arrow Connector 194"/>
        <xdr:cNvCxnSpPr/>
      </xdr:nvCxnSpPr>
      <xdr:spPr>
        <a:xfrm flipV="1">
          <a:off x="5654442" y="10880994"/>
          <a:ext cx="360329" cy="26958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563542</xdr:colOff>
      <xdr:row>52</xdr:row>
      <xdr:rowOff>36788</xdr:rowOff>
    </xdr:from>
    <xdr:ext cx="60087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6" name="TextBox 195"/>
            <xdr:cNvSpPr txBox="1"/>
          </xdr:nvSpPr>
          <xdr:spPr>
            <a:xfrm>
              <a:off x="7192942" y="10361888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𝟖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96" name="TextBox 195"/>
            <xdr:cNvSpPr txBox="1"/>
          </xdr:nvSpPr>
          <xdr:spPr>
            <a:xfrm>
              <a:off x="7192942" y="10361888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𝟖𝒅_𝒃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15</xdr:col>
      <xdr:colOff>464207</xdr:colOff>
      <xdr:row>54</xdr:row>
      <xdr:rowOff>19332</xdr:rowOff>
    </xdr:from>
    <xdr:ext cx="87851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7" name="TextBox 196"/>
            <xdr:cNvSpPr txBox="1"/>
          </xdr:nvSpPr>
          <xdr:spPr>
            <a:xfrm>
              <a:off x="7093607" y="11087382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𝟐𝟎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97" name="TextBox 196"/>
            <xdr:cNvSpPr txBox="1"/>
          </xdr:nvSpPr>
          <xdr:spPr>
            <a:xfrm>
              <a:off x="7093607" y="11087382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𝟐𝟎𝒄𝒎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22</xdr:col>
      <xdr:colOff>535677</xdr:colOff>
      <xdr:row>53</xdr:row>
      <xdr:rowOff>351672</xdr:rowOff>
    </xdr:from>
    <xdr:ext cx="1800108" cy="4049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8" name="TextBox 197"/>
            <xdr:cNvSpPr txBox="1"/>
          </xdr:nvSpPr>
          <xdr:spPr>
            <a:xfrm>
              <a:off x="13072958" y="21687672"/>
              <a:ext cx="1800108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𝒋𝒐𝒊𝒏𝒕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𝒔𝒉𝒆𝒂𝒓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98" name="TextBox 197"/>
            <xdr:cNvSpPr txBox="1"/>
          </xdr:nvSpPr>
          <xdr:spPr>
            <a:xfrm>
              <a:off x="13072958" y="21687672"/>
              <a:ext cx="1800108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𝑺_(𝒋𝒐𝒊𝒏𝒕 𝒔𝒉𝒆𝒂𝒓)=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7</xdr:col>
      <xdr:colOff>209550</xdr:colOff>
      <xdr:row>56</xdr:row>
      <xdr:rowOff>326594</xdr:rowOff>
    </xdr:from>
    <xdr:ext cx="2212529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9" name="TextBox 198"/>
            <xdr:cNvSpPr txBox="1"/>
          </xdr:nvSpPr>
          <xdr:spPr>
            <a:xfrm>
              <a:off x="3314700" y="12137594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𝒊𝒇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𝒇𝒚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≥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𝟓𝟎𝟎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𝒎𝒑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99" name="TextBox 198"/>
            <xdr:cNvSpPr txBox="1"/>
          </xdr:nvSpPr>
          <xdr:spPr>
            <a:xfrm>
              <a:off x="3314700" y="12137594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𝒊𝒇 𝒇𝒚≥𝟓𝟎𝟎𝒎𝒑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13</xdr:col>
      <xdr:colOff>340495</xdr:colOff>
      <xdr:row>56</xdr:row>
      <xdr:rowOff>318685</xdr:rowOff>
    </xdr:from>
    <xdr:ext cx="66826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0" name="TextBox 199"/>
            <xdr:cNvSpPr txBox="1"/>
          </xdr:nvSpPr>
          <xdr:spPr>
            <a:xfrm>
              <a:off x="6093595" y="12129685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200" name="TextBox 199"/>
            <xdr:cNvSpPr txBox="1"/>
          </xdr:nvSpPr>
          <xdr:spPr>
            <a:xfrm>
              <a:off x="6093595" y="12129685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15</xdr:col>
      <xdr:colOff>133038</xdr:colOff>
      <xdr:row>56</xdr:row>
      <xdr:rowOff>168974</xdr:rowOff>
    </xdr:from>
    <xdr:to>
      <xdr:col>15</xdr:col>
      <xdr:colOff>494685</xdr:colOff>
      <xdr:row>58</xdr:row>
      <xdr:rowOff>239438</xdr:rowOff>
    </xdr:to>
    <xdr:sp macro="" textlink="">
      <xdr:nvSpPr>
        <xdr:cNvPr id="201" name="Left Brace 200"/>
        <xdr:cNvSpPr/>
      </xdr:nvSpPr>
      <xdr:spPr>
        <a:xfrm>
          <a:off x="6762438" y="11979974"/>
          <a:ext cx="361647" cy="813414"/>
        </a:xfrm>
        <a:prstGeom prst="leftBrace">
          <a:avLst>
            <a:gd name="adj1" fmla="val 47473"/>
            <a:gd name="adj2" fmla="val 33787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334883</xdr:colOff>
      <xdr:row>57</xdr:row>
      <xdr:rowOff>147631</xdr:rowOff>
    </xdr:from>
    <xdr:to>
      <xdr:col>13</xdr:col>
      <xdr:colOff>285637</xdr:colOff>
      <xdr:row>57</xdr:row>
      <xdr:rowOff>174589</xdr:rowOff>
    </xdr:to>
    <xdr:cxnSp macro="">
      <xdr:nvCxnSpPr>
        <xdr:cNvPr id="202" name="Straight Arrow Connector 201"/>
        <xdr:cNvCxnSpPr/>
      </xdr:nvCxnSpPr>
      <xdr:spPr>
        <a:xfrm flipV="1">
          <a:off x="5678408" y="12330106"/>
          <a:ext cx="360329" cy="26958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587508</xdr:colOff>
      <xdr:row>56</xdr:row>
      <xdr:rowOff>0</xdr:rowOff>
    </xdr:from>
    <xdr:ext cx="60087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3" name="TextBox 202"/>
            <xdr:cNvSpPr txBox="1"/>
          </xdr:nvSpPr>
          <xdr:spPr>
            <a:xfrm>
              <a:off x="7216908" y="11811000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𝟔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203" name="TextBox 202"/>
            <xdr:cNvSpPr txBox="1"/>
          </xdr:nvSpPr>
          <xdr:spPr>
            <a:xfrm>
              <a:off x="7216908" y="11811000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𝟔𝒅_𝒃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15</xdr:col>
      <xdr:colOff>488173</xdr:colOff>
      <xdr:row>57</xdr:row>
      <xdr:rowOff>354019</xdr:rowOff>
    </xdr:from>
    <xdr:ext cx="87851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4" name="TextBox 203"/>
            <xdr:cNvSpPr txBox="1"/>
          </xdr:nvSpPr>
          <xdr:spPr>
            <a:xfrm>
              <a:off x="7117573" y="12536494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𝟏𝟓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204" name="TextBox 203"/>
            <xdr:cNvSpPr txBox="1"/>
          </xdr:nvSpPr>
          <xdr:spPr>
            <a:xfrm>
              <a:off x="7117573" y="12536494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𝟏𝟓𝒄𝒎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8</xdr:col>
      <xdr:colOff>228600</xdr:colOff>
      <xdr:row>59</xdr:row>
      <xdr:rowOff>361950</xdr:rowOff>
    </xdr:from>
    <xdr:ext cx="87851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5" name="TextBox 204"/>
            <xdr:cNvSpPr txBox="1"/>
          </xdr:nvSpPr>
          <xdr:spPr>
            <a:xfrm>
              <a:off x="3743325" y="13287375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𝟐𝟎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205" name="TextBox 204"/>
            <xdr:cNvSpPr txBox="1"/>
          </xdr:nvSpPr>
          <xdr:spPr>
            <a:xfrm>
              <a:off x="3743325" y="13287375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𝟐𝟎𝒄𝒎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33</xdr:col>
      <xdr:colOff>114299</xdr:colOff>
      <xdr:row>88</xdr:row>
      <xdr:rowOff>190501</xdr:rowOff>
    </xdr:from>
    <xdr:to>
      <xdr:col>33</xdr:col>
      <xdr:colOff>393220</xdr:colOff>
      <xdr:row>91</xdr:row>
      <xdr:rowOff>28576</xdr:rowOff>
    </xdr:to>
    <xdr:sp macro="" textlink="">
      <xdr:nvSpPr>
        <xdr:cNvPr id="206" name="Left Brace 205"/>
        <xdr:cNvSpPr/>
      </xdr:nvSpPr>
      <xdr:spPr>
        <a:xfrm>
          <a:off x="16992599" y="23888701"/>
          <a:ext cx="278921" cy="952500"/>
        </a:xfrm>
        <a:prstGeom prst="leftBrace">
          <a:avLst>
            <a:gd name="adj1" fmla="val 42976"/>
            <a:gd name="adj2" fmla="val 33787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333372</xdr:colOff>
      <xdr:row>88</xdr:row>
      <xdr:rowOff>180975</xdr:rowOff>
    </xdr:from>
    <xdr:to>
      <xdr:col>39</xdr:col>
      <xdr:colOff>285749</xdr:colOff>
      <xdr:row>90</xdr:row>
      <xdr:rowOff>352425</xdr:rowOff>
    </xdr:to>
    <xdr:sp macro="" textlink="">
      <xdr:nvSpPr>
        <xdr:cNvPr id="207" name="Left Brace 206"/>
        <xdr:cNvSpPr/>
      </xdr:nvSpPr>
      <xdr:spPr>
        <a:xfrm rot="10800000">
          <a:off x="19335747" y="23879175"/>
          <a:ext cx="295277" cy="914400"/>
        </a:xfrm>
        <a:prstGeom prst="leftBrace">
          <a:avLst>
            <a:gd name="adj1" fmla="val 42976"/>
            <a:gd name="adj2" fmla="val 56996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440531</xdr:colOff>
      <xdr:row>1</xdr:row>
      <xdr:rowOff>167131</xdr:rowOff>
    </xdr:from>
    <xdr:ext cx="1284553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9" name="TextBox 208"/>
            <xdr:cNvSpPr txBox="1"/>
          </xdr:nvSpPr>
          <xdr:spPr>
            <a:xfrm>
              <a:off x="1631156" y="536225"/>
              <a:ext cx="1284553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𝒃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𝒎𝒎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2800" b="1"/>
            </a:p>
          </xdr:txBody>
        </xdr:sp>
      </mc:Choice>
      <mc:Fallback>
        <xdr:sp macro="" textlink="">
          <xdr:nvSpPr>
            <xdr:cNvPr id="209" name="TextBox 208"/>
            <xdr:cNvSpPr txBox="1"/>
          </xdr:nvSpPr>
          <xdr:spPr>
            <a:xfrm>
              <a:off x="1631156" y="536225"/>
              <a:ext cx="1284553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en-US" sz="2800" b="1" i="0">
                  <a:latin typeface="Cambria Math" panose="02040503050406030204" pitchFamily="18" charset="0"/>
                </a:rPr>
                <a:t>𝒃(𝒎𝒎)</a:t>
              </a:r>
              <a:endParaRPr lang="en-US" sz="2800" b="1"/>
            </a:p>
          </xdr:txBody>
        </xdr:sp>
      </mc:Fallback>
    </mc:AlternateContent>
    <xdr:clientData/>
  </xdr:oneCellAnchor>
  <xdr:oneCellAnchor>
    <xdr:from>
      <xdr:col>3</xdr:col>
      <xdr:colOff>308770</xdr:colOff>
      <xdr:row>5</xdr:row>
      <xdr:rowOff>97103</xdr:rowOff>
    </xdr:from>
    <xdr:ext cx="1356784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0" name="TextBox 209"/>
            <xdr:cNvSpPr txBox="1"/>
          </xdr:nvSpPr>
          <xdr:spPr>
            <a:xfrm>
              <a:off x="1499395" y="1942572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𝒚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𝒎𝒑𝒂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10" name="TextBox 209"/>
            <xdr:cNvSpPr txBox="1"/>
          </xdr:nvSpPr>
          <xdr:spPr>
            <a:xfrm>
              <a:off x="1499395" y="1942572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𝒇_(𝒚(𝒎𝒑𝒂))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369093</xdr:colOff>
      <xdr:row>3</xdr:row>
      <xdr:rowOff>171979</xdr:rowOff>
    </xdr:from>
    <xdr:ext cx="1324239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1" name="TextBox 210"/>
            <xdr:cNvSpPr txBox="1"/>
          </xdr:nvSpPr>
          <xdr:spPr>
            <a:xfrm>
              <a:off x="1559718" y="1279260"/>
              <a:ext cx="1324239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𝒉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𝒎𝒎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2800" b="1"/>
            </a:p>
          </xdr:txBody>
        </xdr:sp>
      </mc:Choice>
      <mc:Fallback>
        <xdr:sp macro="" textlink="">
          <xdr:nvSpPr>
            <xdr:cNvPr id="211" name="TextBox 210"/>
            <xdr:cNvSpPr txBox="1"/>
          </xdr:nvSpPr>
          <xdr:spPr>
            <a:xfrm>
              <a:off x="1559718" y="1279260"/>
              <a:ext cx="1324239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en-US" sz="2800" b="1" i="0">
                  <a:latin typeface="Cambria Math" panose="02040503050406030204" pitchFamily="18" charset="0"/>
                </a:rPr>
                <a:t>𝒉(𝒎𝒎)</a:t>
              </a:r>
              <a:endParaRPr lang="en-US" sz="2800" b="1"/>
            </a:p>
          </xdr:txBody>
        </xdr:sp>
      </mc:Fallback>
    </mc:AlternateContent>
    <xdr:clientData/>
  </xdr:oneCellAnchor>
  <xdr:oneCellAnchor>
    <xdr:from>
      <xdr:col>3</xdr:col>
      <xdr:colOff>345281</xdr:colOff>
      <xdr:row>11</xdr:row>
      <xdr:rowOff>105833</xdr:rowOff>
    </xdr:from>
    <xdr:ext cx="1356784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2" name="TextBox 211"/>
            <xdr:cNvSpPr txBox="1"/>
          </xdr:nvSpPr>
          <xdr:spPr>
            <a:xfrm>
              <a:off x="1535906" y="4165864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12" name="TextBox 211"/>
            <xdr:cNvSpPr txBox="1"/>
          </xdr:nvSpPr>
          <xdr:spPr>
            <a:xfrm>
              <a:off x="1535906" y="4165864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𝒅_(𝒃(𝒎𝒎))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309562</xdr:colOff>
      <xdr:row>13</xdr:row>
      <xdr:rowOff>119063</xdr:rowOff>
    </xdr:from>
    <xdr:ext cx="1356784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3" name="TextBox 212"/>
            <xdr:cNvSpPr txBox="1"/>
          </xdr:nvSpPr>
          <xdr:spPr>
            <a:xfrm>
              <a:off x="1500187" y="4917282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𝒗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13" name="TextBox 212"/>
            <xdr:cNvSpPr txBox="1"/>
          </xdr:nvSpPr>
          <xdr:spPr>
            <a:xfrm>
              <a:off x="1500187" y="4917282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𝒅_(𝒗(𝒎𝒎))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191821</xdr:colOff>
      <xdr:row>23</xdr:row>
      <xdr:rowOff>222251</xdr:rowOff>
    </xdr:from>
    <xdr:ext cx="1772709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8" name="TextBox 217"/>
            <xdr:cNvSpPr txBox="1"/>
          </xdr:nvSpPr>
          <xdr:spPr>
            <a:xfrm>
              <a:off x="691884" y="8711407"/>
              <a:ext cx="1772709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/>
                <a:t>Pu</a:t>
              </a:r>
              <a14:m>
                <m:oMath xmlns:m="http://schemas.openxmlformats.org/officeDocument/2006/math">
                  <m:r>
                    <a:rPr lang="en-US" sz="3200" b="1" i="1">
                      <a:latin typeface="Cambria Math" panose="02040503050406030204" pitchFamily="18" charset="0"/>
                    </a:rPr>
                    <m:t>(</m:t>
                  </m:r>
                  <m:r>
                    <a:rPr lang="en-US" sz="3200" b="1" i="1">
                      <a:latin typeface="Cambria Math" panose="02040503050406030204" pitchFamily="18" charset="0"/>
                    </a:rPr>
                    <m:t>𝑵</m:t>
                  </m:r>
                  <m:r>
                    <a:rPr lang="en-US" sz="3200" b="1" i="1">
                      <a:latin typeface="Cambria Math" panose="02040503050406030204" pitchFamily="18" charset="0"/>
                    </a:rPr>
                    <m:t>)</m:t>
                  </m:r>
                </m:oMath>
              </a14:m>
              <a:endParaRPr lang="en-US" sz="1100" b="1"/>
            </a:p>
          </xdr:txBody>
        </xdr:sp>
      </mc:Choice>
      <mc:Fallback>
        <xdr:sp macro="" textlink="">
          <xdr:nvSpPr>
            <xdr:cNvPr id="218" name="TextBox 217"/>
            <xdr:cNvSpPr txBox="1"/>
          </xdr:nvSpPr>
          <xdr:spPr>
            <a:xfrm>
              <a:off x="691884" y="8711407"/>
              <a:ext cx="1772709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/>
                <a:t>Pu</a:t>
              </a:r>
              <a:r>
                <a:rPr lang="en-US" sz="3200" b="1" i="0">
                  <a:latin typeface="Cambria Math" panose="02040503050406030204" pitchFamily="18" charset="0"/>
                </a:rPr>
                <a:t>(𝑵)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39</xdr:col>
      <xdr:colOff>391583</xdr:colOff>
      <xdr:row>80</xdr:row>
      <xdr:rowOff>338667</xdr:rowOff>
    </xdr:from>
    <xdr:to>
      <xdr:col>39</xdr:col>
      <xdr:colOff>403489</xdr:colOff>
      <xdr:row>86</xdr:row>
      <xdr:rowOff>326761</xdr:rowOff>
    </xdr:to>
    <xdr:cxnSp macro="">
      <xdr:nvCxnSpPr>
        <xdr:cNvPr id="220" name="Straight Arrow Connector 219"/>
        <xdr:cNvCxnSpPr/>
      </xdr:nvCxnSpPr>
      <xdr:spPr>
        <a:xfrm flipH="1">
          <a:off x="19736858" y="21065067"/>
          <a:ext cx="11906" cy="221694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3</xdr:col>
      <xdr:colOff>31749</xdr:colOff>
      <xdr:row>15</xdr:row>
      <xdr:rowOff>42333</xdr:rowOff>
    </xdr:from>
    <xdr:ext cx="1980407" cy="5406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1" name="TextBox 220"/>
            <xdr:cNvSpPr txBox="1"/>
          </xdr:nvSpPr>
          <xdr:spPr>
            <a:xfrm>
              <a:off x="1222374" y="5578739"/>
              <a:ext cx="1980407" cy="540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𝒄𝒐𝒗𝒆𝒓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21" name="TextBox 220"/>
            <xdr:cNvSpPr txBox="1"/>
          </xdr:nvSpPr>
          <xdr:spPr>
            <a:xfrm>
              <a:off x="1222374" y="5578739"/>
              <a:ext cx="1980407" cy="540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〖𝒄𝒐𝒗𝒆𝒓〗_((𝒎𝒎))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205653</xdr:colOff>
      <xdr:row>17</xdr:row>
      <xdr:rowOff>63499</xdr:rowOff>
    </xdr:from>
    <xdr:ext cx="1656052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3" name="TextBox 222"/>
            <xdr:cNvSpPr txBox="1"/>
          </xdr:nvSpPr>
          <xdr:spPr>
            <a:xfrm>
              <a:off x="1374630" y="6319692"/>
              <a:ext cx="1656052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</m:t>
                        </m:r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𝒎𝒎</m:t>
                        </m:r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e>
                      <m:sub/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23" name="TextBox 222"/>
            <xdr:cNvSpPr txBox="1"/>
          </xdr:nvSpPr>
          <xdr:spPr>
            <a:xfrm>
              <a:off x="1374630" y="6319692"/>
              <a:ext cx="1656052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 i="0">
                  <a:latin typeface="Cambria Math" panose="02040503050406030204" pitchFamily="18" charset="0"/>
                </a:rPr>
                <a:t>〖</a:t>
              </a:r>
              <a:r>
                <a:rPr lang="en-US" sz="4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𝑺(𝒎𝒎)〗_</a:t>
              </a:r>
              <a:endParaRPr lang="en-US" sz="1100" b="1"/>
            </a:p>
          </xdr:txBody>
        </xdr:sp>
      </mc:Fallback>
    </mc:AlternateContent>
    <xdr:clientData/>
  </xdr:oneCellAnchor>
  <xdr:twoCellAnchor editAs="oneCell">
    <xdr:from>
      <xdr:col>5</xdr:col>
      <xdr:colOff>1056032</xdr:colOff>
      <xdr:row>91</xdr:row>
      <xdr:rowOff>959</xdr:rowOff>
    </xdr:from>
    <xdr:to>
      <xdr:col>19</xdr:col>
      <xdr:colOff>107156</xdr:colOff>
      <xdr:row>96</xdr:row>
      <xdr:rowOff>111502</xdr:rowOff>
    </xdr:to>
    <xdr:pic>
      <xdr:nvPicPr>
        <xdr:cNvPr id="225" name="Picture 2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7782" y="35362522"/>
          <a:ext cx="6516343" cy="1956011"/>
        </a:xfrm>
        <a:prstGeom prst="rect">
          <a:avLst/>
        </a:prstGeom>
      </xdr:spPr>
    </xdr:pic>
    <xdr:clientData/>
  </xdr:twoCellAnchor>
  <xdr:twoCellAnchor>
    <xdr:from>
      <xdr:col>30</xdr:col>
      <xdr:colOff>317500</xdr:colOff>
      <xdr:row>83</xdr:row>
      <xdr:rowOff>345109</xdr:rowOff>
    </xdr:from>
    <xdr:to>
      <xdr:col>31</xdr:col>
      <xdr:colOff>27609</xdr:colOff>
      <xdr:row>85</xdr:row>
      <xdr:rowOff>13804</xdr:rowOff>
    </xdr:to>
    <xdr:cxnSp macro="">
      <xdr:nvCxnSpPr>
        <xdr:cNvPr id="226" name="Straight Arrow Connector 225"/>
        <xdr:cNvCxnSpPr/>
      </xdr:nvCxnSpPr>
      <xdr:spPr>
        <a:xfrm>
          <a:off x="15909925" y="22185934"/>
          <a:ext cx="119684" cy="41164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193261</xdr:colOff>
      <xdr:row>62</xdr:row>
      <xdr:rowOff>317500</xdr:rowOff>
    </xdr:from>
    <xdr:to>
      <xdr:col>31</xdr:col>
      <xdr:colOff>234674</xdr:colOff>
      <xdr:row>63</xdr:row>
      <xdr:rowOff>331305</xdr:rowOff>
    </xdr:to>
    <xdr:cxnSp macro="">
      <xdr:nvCxnSpPr>
        <xdr:cNvPr id="227" name="Straight Arrow Connector 226"/>
        <xdr:cNvCxnSpPr/>
      </xdr:nvCxnSpPr>
      <xdr:spPr>
        <a:xfrm flipH="1">
          <a:off x="16195261" y="14357350"/>
          <a:ext cx="41413" cy="3852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333375</xdr:colOff>
      <xdr:row>9</xdr:row>
      <xdr:rowOff>86320</xdr:rowOff>
    </xdr:from>
    <xdr:ext cx="1356784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8" name="TextBox 237"/>
            <xdr:cNvSpPr txBox="1"/>
          </xdr:nvSpPr>
          <xdr:spPr>
            <a:xfrm>
              <a:off x="1524000" y="3408164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𝒎𝒑𝒂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38" name="TextBox 237"/>
            <xdr:cNvSpPr txBox="1"/>
          </xdr:nvSpPr>
          <xdr:spPr>
            <a:xfrm>
              <a:off x="1524000" y="3408164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𝒇_(𝒄(𝒎𝒑𝒂))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261143</xdr:colOff>
      <xdr:row>7</xdr:row>
      <xdr:rowOff>61384</xdr:rowOff>
    </xdr:from>
    <xdr:ext cx="1476087" cy="5406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2" name="TextBox 241"/>
            <xdr:cNvSpPr txBox="1"/>
          </xdr:nvSpPr>
          <xdr:spPr>
            <a:xfrm>
              <a:off x="1451768" y="2645040"/>
              <a:ext cx="1476087" cy="540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𝒚𝒕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𝒎𝒑𝒂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42" name="TextBox 241"/>
            <xdr:cNvSpPr txBox="1"/>
          </xdr:nvSpPr>
          <xdr:spPr>
            <a:xfrm>
              <a:off x="1451768" y="2645040"/>
              <a:ext cx="1476087" cy="540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𝒇_(𝒚𝒕(𝒎𝒑𝒂))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205653</xdr:colOff>
      <xdr:row>19</xdr:row>
      <xdr:rowOff>63499</xdr:rowOff>
    </xdr:from>
    <xdr:ext cx="1656052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3" name="TextBox 242"/>
            <xdr:cNvSpPr txBox="1"/>
          </xdr:nvSpPr>
          <xdr:spPr>
            <a:xfrm>
              <a:off x="1380403" y="7151687"/>
              <a:ext cx="1656052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1" i="1">
                            <a:latin typeface="Cambria Math" panose="02040503050406030204" pitchFamily="18" charset="0"/>
                          </a:rPr>
                          <m:t>𝒏</m:t>
                        </m:r>
                      </m:e>
                      <m:sub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𝒍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43" name="TextBox 242"/>
            <xdr:cNvSpPr txBox="1"/>
          </xdr:nvSpPr>
          <xdr:spPr>
            <a:xfrm>
              <a:off x="1380403" y="7151687"/>
              <a:ext cx="1656052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 i="0">
                  <a:latin typeface="Cambria Math" panose="02040503050406030204" pitchFamily="18" charset="0"/>
                </a:rPr>
                <a:t>𝒏_</a:t>
              </a:r>
              <a:r>
                <a:rPr lang="en-US" sz="4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𝒍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348528</xdr:colOff>
      <xdr:row>21</xdr:row>
      <xdr:rowOff>47624</xdr:rowOff>
    </xdr:from>
    <xdr:ext cx="365847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4" name="TextBox 243"/>
            <xdr:cNvSpPr txBox="1"/>
          </xdr:nvSpPr>
          <xdr:spPr>
            <a:xfrm>
              <a:off x="2031278" y="7881937"/>
              <a:ext cx="365847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1" i="1">
                            <a:latin typeface="Cambria Math" panose="02040503050406030204" pitchFamily="18" charset="0"/>
                          </a:rPr>
                          <m:t>𝒏</m:t>
                        </m:r>
                      </m:e>
                      <m:sub/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44" name="TextBox 243"/>
            <xdr:cNvSpPr txBox="1"/>
          </xdr:nvSpPr>
          <xdr:spPr>
            <a:xfrm>
              <a:off x="2031278" y="7881937"/>
              <a:ext cx="365847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 i="0">
                  <a:latin typeface="Cambria Math" panose="02040503050406030204" pitchFamily="18" charset="0"/>
                </a:rPr>
                <a:t>𝒏_</a:t>
              </a:r>
              <a:endParaRPr lang="en-US" sz="1100" b="1"/>
            </a:p>
          </xdr:txBody>
        </xdr:sp>
      </mc:Fallback>
    </mc:AlternateContent>
    <xdr:clientData/>
  </xdr:oneCellAnchor>
  <xdr:twoCellAnchor editAs="oneCell">
    <xdr:from>
      <xdr:col>3</xdr:col>
      <xdr:colOff>321471</xdr:colOff>
      <xdr:row>25</xdr:row>
      <xdr:rowOff>107155</xdr:rowOff>
    </xdr:from>
    <xdr:to>
      <xdr:col>7</xdr:col>
      <xdr:colOff>309564</xdr:colOff>
      <xdr:row>26</xdr:row>
      <xdr:rowOff>296837</xdr:rowOff>
    </xdr:to>
    <xdr:pic>
      <xdr:nvPicPr>
        <xdr:cNvPr id="245" name="Picture 2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1471" y="9691686"/>
          <a:ext cx="2512218" cy="594495"/>
        </a:xfrm>
        <a:prstGeom prst="rect">
          <a:avLst/>
        </a:prstGeom>
      </xdr:spPr>
    </xdr:pic>
    <xdr:clientData/>
  </xdr:twoCellAnchor>
  <xdr:twoCellAnchor editAs="oneCell">
    <xdr:from>
      <xdr:col>4</xdr:col>
      <xdr:colOff>297656</xdr:colOff>
      <xdr:row>27</xdr:row>
      <xdr:rowOff>71436</xdr:rowOff>
    </xdr:from>
    <xdr:to>
      <xdr:col>6</xdr:col>
      <xdr:colOff>11906</xdr:colOff>
      <xdr:row>28</xdr:row>
      <xdr:rowOff>323568</xdr:rowOff>
    </xdr:to>
    <xdr:pic>
      <xdr:nvPicPr>
        <xdr:cNvPr id="247" name="Picture 24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7719" y="10465592"/>
          <a:ext cx="1333500" cy="656945"/>
        </a:xfrm>
        <a:prstGeom prst="rect">
          <a:avLst/>
        </a:prstGeom>
      </xdr:spPr>
    </xdr:pic>
    <xdr:clientData/>
  </xdr:twoCellAnchor>
  <xdr:oneCellAnchor>
    <xdr:from>
      <xdr:col>4</xdr:col>
      <xdr:colOff>321467</xdr:colOff>
      <xdr:row>29</xdr:row>
      <xdr:rowOff>166687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9" name="TextBox 248"/>
            <xdr:cNvSpPr txBox="1"/>
          </xdr:nvSpPr>
          <xdr:spPr>
            <a:xfrm>
              <a:off x="821530" y="11370468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𝒈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49" name="TextBox 248"/>
            <xdr:cNvSpPr txBox="1"/>
          </xdr:nvSpPr>
          <xdr:spPr>
            <a:xfrm>
              <a:off x="821530" y="11370468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𝑨_(𝒈(𝒎𝒎𝟐))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297654</xdr:colOff>
      <xdr:row>31</xdr:row>
      <xdr:rowOff>35718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0" name="TextBox 249"/>
            <xdr:cNvSpPr txBox="1"/>
          </xdr:nvSpPr>
          <xdr:spPr>
            <a:xfrm>
              <a:off x="797717" y="12049124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50" name="TextBox 249"/>
            <xdr:cNvSpPr txBox="1"/>
          </xdr:nvSpPr>
          <xdr:spPr>
            <a:xfrm>
              <a:off x="797717" y="12049124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𝑨_(𝒄𝒉(𝒎𝒎𝟐))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47624</xdr:colOff>
      <xdr:row>33</xdr:row>
      <xdr:rowOff>119062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1" name="TextBox 250"/>
            <xdr:cNvSpPr txBox="1"/>
          </xdr:nvSpPr>
          <xdr:spPr>
            <a:xfrm>
              <a:off x="47624" y="12942093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𝒔𝒉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51" name="TextBox 250"/>
            <xdr:cNvSpPr txBox="1"/>
          </xdr:nvSpPr>
          <xdr:spPr>
            <a:xfrm>
              <a:off x="47624" y="12942093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𝑨_(𝒔𝒉(𝒎𝒎𝟐))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33</xdr:row>
      <xdr:rowOff>346472</xdr:rowOff>
    </xdr:from>
    <xdr:ext cx="65" cy="375680"/>
    <xdr:sp macro="" textlink="">
      <xdr:nvSpPr>
        <xdr:cNvPr id="252" name="TextBox 251"/>
        <xdr:cNvSpPr txBox="1"/>
      </xdr:nvSpPr>
      <xdr:spPr>
        <a:xfrm>
          <a:off x="10841831" y="13169503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5</xdr:col>
      <xdr:colOff>792956</xdr:colOff>
      <xdr:row>33</xdr:row>
      <xdr:rowOff>172817</xdr:rowOff>
    </xdr:from>
    <xdr:ext cx="1383584" cy="52296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3" name="TextBox 252"/>
            <xdr:cNvSpPr txBox="1"/>
          </xdr:nvSpPr>
          <xdr:spPr>
            <a:xfrm>
              <a:off x="1793081" y="12995848"/>
              <a:ext cx="1383584" cy="5229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f>
                      <m:f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num>
                      <m:den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4</m:t>
                        </m:r>
                      </m:den>
                    </m:f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lang="en-US" sz="2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𝑑𝑣</m:t>
                        </m:r>
                      </m:e>
                      <m:sup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253" name="TextBox 252"/>
            <xdr:cNvSpPr txBox="1"/>
          </xdr:nvSpPr>
          <xdr:spPr>
            <a:xfrm>
              <a:off x="1793081" y="12995848"/>
              <a:ext cx="1383584" cy="5229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𝑛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𝜋/</a:t>
              </a:r>
              <a:r>
                <a:rPr lang="en-US" sz="2000" b="0" i="0">
                  <a:latin typeface="Cambria Math" panose="02040503050406030204" pitchFamily="18" charset="0"/>
                </a:rPr>
                <a:t>4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×〖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𝑑𝑣〗^2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3</xdr:col>
      <xdr:colOff>47624</xdr:colOff>
      <xdr:row>35</xdr:row>
      <xdr:rowOff>119062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4" name="TextBox 253"/>
            <xdr:cNvSpPr txBox="1"/>
          </xdr:nvSpPr>
          <xdr:spPr>
            <a:xfrm>
              <a:off x="47624" y="12942093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54" name="TextBox 253"/>
            <xdr:cNvSpPr txBox="1"/>
          </xdr:nvSpPr>
          <xdr:spPr>
            <a:xfrm>
              <a:off x="47624" y="12942093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𝒃_(𝒄𝟏(𝒎𝒎))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35</xdr:row>
      <xdr:rowOff>346472</xdr:rowOff>
    </xdr:from>
    <xdr:ext cx="65" cy="375680"/>
    <xdr:sp macro="" textlink="">
      <xdr:nvSpPr>
        <xdr:cNvPr id="255" name="TextBox 254"/>
        <xdr:cNvSpPr txBox="1"/>
      </xdr:nvSpPr>
      <xdr:spPr>
        <a:xfrm>
          <a:off x="10841831" y="13169503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5</xdr:col>
      <xdr:colOff>638175</xdr:colOff>
      <xdr:row>35</xdr:row>
      <xdr:rowOff>361093</xdr:rowOff>
    </xdr:from>
    <xdr:ext cx="1595630" cy="313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6" name="TextBox 255"/>
            <xdr:cNvSpPr txBox="1"/>
          </xdr:nvSpPr>
          <xdr:spPr>
            <a:xfrm>
              <a:off x="1638300" y="13993749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𝑐𝑜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𝑣𝑒𝑟</m:t>
                    </m:r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256" name="TextBox 255"/>
            <xdr:cNvSpPr txBox="1"/>
          </xdr:nvSpPr>
          <xdr:spPr>
            <a:xfrm>
              <a:off x="1638300" y="13993749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𝑏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−2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×𝑐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𝑜𝑣𝑒𝑟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3</xdr:col>
      <xdr:colOff>47624</xdr:colOff>
      <xdr:row>37</xdr:row>
      <xdr:rowOff>119062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7" name="TextBox 256"/>
            <xdr:cNvSpPr txBox="1"/>
          </xdr:nvSpPr>
          <xdr:spPr>
            <a:xfrm>
              <a:off x="47624" y="13751718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57" name="TextBox 256"/>
            <xdr:cNvSpPr txBox="1"/>
          </xdr:nvSpPr>
          <xdr:spPr>
            <a:xfrm>
              <a:off x="47624" y="13751718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𝒃_(𝒄𝟐(𝒎𝒎))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37</xdr:row>
      <xdr:rowOff>346472</xdr:rowOff>
    </xdr:from>
    <xdr:ext cx="65" cy="375680"/>
    <xdr:sp macro="" textlink="">
      <xdr:nvSpPr>
        <xdr:cNvPr id="258" name="TextBox 257"/>
        <xdr:cNvSpPr txBox="1"/>
      </xdr:nvSpPr>
      <xdr:spPr>
        <a:xfrm>
          <a:off x="10841831" y="13979128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5</xdr:col>
      <xdr:colOff>638175</xdr:colOff>
      <xdr:row>37</xdr:row>
      <xdr:rowOff>361093</xdr:rowOff>
    </xdr:from>
    <xdr:ext cx="1595630" cy="313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9" name="TextBox 258"/>
            <xdr:cNvSpPr txBox="1"/>
          </xdr:nvSpPr>
          <xdr:spPr>
            <a:xfrm>
              <a:off x="1638300" y="13993749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𝑐𝑜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𝑣𝑒𝑟</m:t>
                    </m:r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259" name="TextBox 258"/>
            <xdr:cNvSpPr txBox="1"/>
          </xdr:nvSpPr>
          <xdr:spPr>
            <a:xfrm>
              <a:off x="1638300" y="13993749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ℎ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−2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×𝑐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𝑜𝑣𝑒𝑟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3</xdr:col>
      <xdr:colOff>47624</xdr:colOff>
      <xdr:row>39</xdr:row>
      <xdr:rowOff>119062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0" name="TextBox 259"/>
            <xdr:cNvSpPr txBox="1"/>
          </xdr:nvSpPr>
          <xdr:spPr>
            <a:xfrm>
              <a:off x="47624" y="14561343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60" name="TextBox 259"/>
            <xdr:cNvSpPr txBox="1"/>
          </xdr:nvSpPr>
          <xdr:spPr>
            <a:xfrm>
              <a:off x="47624" y="14561343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𝒃_(𝒄𝟐(𝒎𝒎))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39</xdr:row>
      <xdr:rowOff>346472</xdr:rowOff>
    </xdr:from>
    <xdr:ext cx="65" cy="375680"/>
    <xdr:sp macro="" textlink="">
      <xdr:nvSpPr>
        <xdr:cNvPr id="261" name="TextBox 260"/>
        <xdr:cNvSpPr txBox="1"/>
      </xdr:nvSpPr>
      <xdr:spPr>
        <a:xfrm>
          <a:off x="10841831" y="14788753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5</xdr:col>
      <xdr:colOff>638175</xdr:colOff>
      <xdr:row>39</xdr:row>
      <xdr:rowOff>361093</xdr:rowOff>
    </xdr:from>
    <xdr:ext cx="1595630" cy="313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2" name="TextBox 261"/>
            <xdr:cNvSpPr txBox="1"/>
          </xdr:nvSpPr>
          <xdr:spPr>
            <a:xfrm>
              <a:off x="1638300" y="14803374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𝑐𝑜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𝑣𝑒𝑟</m:t>
                    </m:r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262" name="TextBox 261"/>
            <xdr:cNvSpPr txBox="1"/>
          </xdr:nvSpPr>
          <xdr:spPr>
            <a:xfrm>
              <a:off x="1638300" y="14803374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ℎ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−2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×𝑐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𝑜𝑣𝑒𝑟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22</xdr:col>
      <xdr:colOff>209550</xdr:colOff>
      <xdr:row>41</xdr:row>
      <xdr:rowOff>346472</xdr:rowOff>
    </xdr:from>
    <xdr:ext cx="65" cy="375680"/>
    <xdr:sp macro="" textlink="">
      <xdr:nvSpPr>
        <xdr:cNvPr id="264" name="TextBox 263"/>
        <xdr:cNvSpPr txBox="1"/>
      </xdr:nvSpPr>
      <xdr:spPr>
        <a:xfrm>
          <a:off x="12163425" y="13002816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0</xdr:col>
      <xdr:colOff>202406</xdr:colOff>
      <xdr:row>41</xdr:row>
      <xdr:rowOff>142875</xdr:rowOff>
    </xdr:from>
    <xdr:ext cx="1095374" cy="571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6" name="TextBox 265"/>
            <xdr:cNvSpPr txBox="1"/>
          </xdr:nvSpPr>
          <xdr:spPr>
            <a:xfrm>
              <a:off x="202406" y="16037719"/>
              <a:ext cx="1095374" cy="571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𝒔𝒉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66" name="TextBox 265"/>
            <xdr:cNvSpPr txBox="1"/>
          </xdr:nvSpPr>
          <xdr:spPr>
            <a:xfrm>
              <a:off x="202406" y="16037719"/>
              <a:ext cx="1095374" cy="571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𝑨_𝒔𝒉𝟏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43</xdr:row>
      <xdr:rowOff>346472</xdr:rowOff>
    </xdr:from>
    <xdr:ext cx="65" cy="375680"/>
    <xdr:sp macro="" textlink="">
      <xdr:nvSpPr>
        <xdr:cNvPr id="268" name="TextBox 267"/>
        <xdr:cNvSpPr txBox="1"/>
      </xdr:nvSpPr>
      <xdr:spPr>
        <a:xfrm>
          <a:off x="12413456" y="16241316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0</xdr:col>
      <xdr:colOff>202406</xdr:colOff>
      <xdr:row>43</xdr:row>
      <xdr:rowOff>142874</xdr:rowOff>
    </xdr:from>
    <xdr:ext cx="1095374" cy="57150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0" name="TextBox 269"/>
            <xdr:cNvSpPr txBox="1"/>
          </xdr:nvSpPr>
          <xdr:spPr>
            <a:xfrm>
              <a:off x="202406" y="16847343"/>
              <a:ext cx="1095374" cy="5715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𝒔𝒉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70" name="TextBox 269"/>
            <xdr:cNvSpPr txBox="1"/>
          </xdr:nvSpPr>
          <xdr:spPr>
            <a:xfrm>
              <a:off x="202406" y="16847343"/>
              <a:ext cx="1095374" cy="5715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𝑨_𝒔𝒉𝟐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45</xdr:row>
      <xdr:rowOff>346472</xdr:rowOff>
    </xdr:from>
    <xdr:ext cx="65" cy="375680"/>
    <xdr:sp macro="" textlink="">
      <xdr:nvSpPr>
        <xdr:cNvPr id="276" name="TextBox 275"/>
        <xdr:cNvSpPr txBox="1"/>
      </xdr:nvSpPr>
      <xdr:spPr>
        <a:xfrm>
          <a:off x="12413456" y="17050941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0</xdr:col>
      <xdr:colOff>202406</xdr:colOff>
      <xdr:row>45</xdr:row>
      <xdr:rowOff>107156</xdr:rowOff>
    </xdr:from>
    <xdr:ext cx="1095374" cy="58340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8" name="TextBox 277"/>
            <xdr:cNvSpPr txBox="1"/>
          </xdr:nvSpPr>
          <xdr:spPr>
            <a:xfrm>
              <a:off x="202406" y="17621250"/>
              <a:ext cx="1095374" cy="5834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𝒔𝒉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𝟑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278" name="TextBox 277"/>
            <xdr:cNvSpPr txBox="1"/>
          </xdr:nvSpPr>
          <xdr:spPr>
            <a:xfrm>
              <a:off x="202406" y="17621250"/>
              <a:ext cx="1095374" cy="5834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𝑨_𝒔𝒉𝟑</a:t>
              </a:r>
              <a:endParaRPr lang="en-US" sz="1100" b="1"/>
            </a:p>
          </xdr:txBody>
        </xdr:sp>
      </mc:Fallback>
    </mc:AlternateContent>
    <xdr:clientData/>
  </xdr:oneCellAnchor>
  <xdr:twoCellAnchor editAs="oneCell">
    <xdr:from>
      <xdr:col>3</xdr:col>
      <xdr:colOff>202405</xdr:colOff>
      <xdr:row>41</xdr:row>
      <xdr:rowOff>47624</xdr:rowOff>
    </xdr:from>
    <xdr:to>
      <xdr:col>8</xdr:col>
      <xdr:colOff>132776</xdr:colOff>
      <xdr:row>42</xdr:row>
      <xdr:rowOff>333375</xdr:rowOff>
    </xdr:to>
    <xdr:pic>
      <xdr:nvPicPr>
        <xdr:cNvPr id="279" name="Picture 27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4030" y="15942468"/>
          <a:ext cx="2859309" cy="690563"/>
        </a:xfrm>
        <a:prstGeom prst="rect">
          <a:avLst/>
        </a:prstGeom>
      </xdr:spPr>
    </xdr:pic>
    <xdr:clientData/>
  </xdr:twoCellAnchor>
  <xdr:twoCellAnchor editAs="oneCell">
    <xdr:from>
      <xdr:col>4</xdr:col>
      <xdr:colOff>273841</xdr:colOff>
      <xdr:row>43</xdr:row>
      <xdr:rowOff>47624</xdr:rowOff>
    </xdr:from>
    <xdr:to>
      <xdr:col>6</xdr:col>
      <xdr:colOff>285748</xdr:colOff>
      <xdr:row>44</xdr:row>
      <xdr:rowOff>335615</xdr:rowOff>
    </xdr:to>
    <xdr:pic>
      <xdr:nvPicPr>
        <xdr:cNvPr id="280" name="Picture 27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45529" y="16752093"/>
          <a:ext cx="1631157" cy="692803"/>
        </a:xfrm>
        <a:prstGeom prst="rect">
          <a:avLst/>
        </a:prstGeom>
      </xdr:spPr>
    </xdr:pic>
    <xdr:clientData/>
  </xdr:twoCellAnchor>
  <xdr:twoCellAnchor editAs="oneCell">
    <xdr:from>
      <xdr:col>4</xdr:col>
      <xdr:colOff>35718</xdr:colOff>
      <xdr:row>45</xdr:row>
      <xdr:rowOff>47625</xdr:rowOff>
    </xdr:from>
    <xdr:to>
      <xdr:col>7</xdr:col>
      <xdr:colOff>357187</xdr:colOff>
      <xdr:row>46</xdr:row>
      <xdr:rowOff>363163</xdr:rowOff>
    </xdr:to>
    <xdr:pic>
      <xdr:nvPicPr>
        <xdr:cNvPr id="281" name="Picture 28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07406" y="17561719"/>
          <a:ext cx="2345531" cy="720350"/>
        </a:xfrm>
        <a:prstGeom prst="rect">
          <a:avLst/>
        </a:prstGeom>
      </xdr:spPr>
    </xdr:pic>
    <xdr:clientData/>
  </xdr:twoCellAnchor>
  <xdr:oneCellAnchor>
    <xdr:from>
      <xdr:col>22</xdr:col>
      <xdr:colOff>209550</xdr:colOff>
      <xdr:row>47</xdr:row>
      <xdr:rowOff>346472</xdr:rowOff>
    </xdr:from>
    <xdr:ext cx="65" cy="375680"/>
    <xdr:sp macro="" textlink="">
      <xdr:nvSpPr>
        <xdr:cNvPr id="282" name="TextBox 281"/>
        <xdr:cNvSpPr txBox="1"/>
      </xdr:nvSpPr>
      <xdr:spPr>
        <a:xfrm>
          <a:off x="12413456" y="17860566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twoCellAnchor editAs="oneCell">
    <xdr:from>
      <xdr:col>6</xdr:col>
      <xdr:colOff>357186</xdr:colOff>
      <xdr:row>81</xdr:row>
      <xdr:rowOff>238126</xdr:rowOff>
    </xdr:from>
    <xdr:to>
      <xdr:col>18</xdr:col>
      <xdr:colOff>69475</xdr:colOff>
      <xdr:row>83</xdr:row>
      <xdr:rowOff>190499</xdr:rowOff>
    </xdr:to>
    <xdr:pic>
      <xdr:nvPicPr>
        <xdr:cNvPr id="285" name="Picture 28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48124" y="31908751"/>
          <a:ext cx="5522539" cy="690561"/>
        </a:xfrm>
        <a:prstGeom prst="rect">
          <a:avLst/>
        </a:prstGeom>
      </xdr:spPr>
    </xdr:pic>
    <xdr:clientData/>
  </xdr:twoCellAnchor>
  <xdr:twoCellAnchor editAs="oneCell">
    <xdr:from>
      <xdr:col>6</xdr:col>
      <xdr:colOff>130968</xdr:colOff>
      <xdr:row>84</xdr:row>
      <xdr:rowOff>178593</xdr:rowOff>
    </xdr:from>
    <xdr:to>
      <xdr:col>16</xdr:col>
      <xdr:colOff>159455</xdr:colOff>
      <xdr:row>86</xdr:row>
      <xdr:rowOff>321468</xdr:rowOff>
    </xdr:to>
    <xdr:pic>
      <xdr:nvPicPr>
        <xdr:cNvPr id="287" name="Picture 28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821906" y="32956499"/>
          <a:ext cx="4862424" cy="881063"/>
        </a:xfrm>
        <a:prstGeom prst="rect">
          <a:avLst/>
        </a:prstGeom>
      </xdr:spPr>
    </xdr:pic>
    <xdr:clientData/>
  </xdr:twoCellAnchor>
  <xdr:twoCellAnchor editAs="oneCell">
    <xdr:from>
      <xdr:col>5</xdr:col>
      <xdr:colOff>964406</xdr:colOff>
      <xdr:row>87</xdr:row>
      <xdr:rowOff>273843</xdr:rowOff>
    </xdr:from>
    <xdr:to>
      <xdr:col>17</xdr:col>
      <xdr:colOff>202275</xdr:colOff>
      <xdr:row>90</xdr:row>
      <xdr:rowOff>297747</xdr:rowOff>
    </xdr:to>
    <xdr:pic>
      <xdr:nvPicPr>
        <xdr:cNvPr id="288" name="Picture 287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536156" y="34159031"/>
          <a:ext cx="5631525" cy="1131185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85</xdr:row>
      <xdr:rowOff>193646</xdr:rowOff>
    </xdr:from>
    <xdr:to>
      <xdr:col>19</xdr:col>
      <xdr:colOff>130735</xdr:colOff>
      <xdr:row>85</xdr:row>
      <xdr:rowOff>317500</xdr:rowOff>
    </xdr:to>
    <xdr:cxnSp macro="">
      <xdr:nvCxnSpPr>
        <xdr:cNvPr id="290" name="Straight Arrow Connector 289"/>
        <xdr:cNvCxnSpPr/>
      </xdr:nvCxnSpPr>
      <xdr:spPr>
        <a:xfrm>
          <a:off x="9506324" y="33717911"/>
          <a:ext cx="672352" cy="123854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35719</xdr:colOff>
      <xdr:row>88</xdr:row>
      <xdr:rowOff>369093</xdr:rowOff>
    </xdr:from>
    <xdr:to>
      <xdr:col>19</xdr:col>
      <xdr:colOff>797718</xdr:colOff>
      <xdr:row>89</xdr:row>
      <xdr:rowOff>3145</xdr:rowOff>
    </xdr:to>
    <xdr:cxnSp macro="">
      <xdr:nvCxnSpPr>
        <xdr:cNvPr id="293" name="Straight Arrow Connector 292"/>
        <xdr:cNvCxnSpPr/>
      </xdr:nvCxnSpPr>
      <xdr:spPr>
        <a:xfrm flipV="1">
          <a:off x="10072688" y="34623374"/>
          <a:ext cx="761999" cy="3146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</xdr:colOff>
      <xdr:row>93</xdr:row>
      <xdr:rowOff>238126</xdr:rowOff>
    </xdr:from>
    <xdr:to>
      <xdr:col>19</xdr:col>
      <xdr:colOff>904875</xdr:colOff>
      <xdr:row>93</xdr:row>
      <xdr:rowOff>309562</xdr:rowOff>
    </xdr:to>
    <xdr:cxnSp macro="">
      <xdr:nvCxnSpPr>
        <xdr:cNvPr id="294" name="Straight Arrow Connector 293"/>
        <xdr:cNvCxnSpPr/>
      </xdr:nvCxnSpPr>
      <xdr:spPr>
        <a:xfrm flipV="1">
          <a:off x="10048875" y="36337876"/>
          <a:ext cx="892969" cy="71436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285750</xdr:colOff>
      <xdr:row>97</xdr:row>
      <xdr:rowOff>202406</xdr:rowOff>
    </xdr:from>
    <xdr:to>
      <xdr:col>17</xdr:col>
      <xdr:colOff>471731</xdr:colOff>
      <xdr:row>100</xdr:row>
      <xdr:rowOff>214312</xdr:rowOff>
    </xdr:to>
    <xdr:pic>
      <xdr:nvPicPr>
        <xdr:cNvPr id="297" name="Picture 296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381500" y="37778531"/>
          <a:ext cx="5055637" cy="1119187"/>
        </a:xfrm>
        <a:prstGeom prst="rect">
          <a:avLst/>
        </a:prstGeom>
      </xdr:spPr>
    </xdr:pic>
    <xdr:clientData/>
  </xdr:twoCellAnchor>
  <xdr:twoCellAnchor>
    <xdr:from>
      <xdr:col>17</xdr:col>
      <xdr:colOff>357188</xdr:colOff>
      <xdr:row>98</xdr:row>
      <xdr:rowOff>285750</xdr:rowOff>
    </xdr:from>
    <xdr:to>
      <xdr:col>19</xdr:col>
      <xdr:colOff>583407</xdr:colOff>
      <xdr:row>99</xdr:row>
      <xdr:rowOff>-1</xdr:rowOff>
    </xdr:to>
    <xdr:cxnSp macro="">
      <xdr:nvCxnSpPr>
        <xdr:cNvPr id="299" name="Straight Arrow Connector 298"/>
        <xdr:cNvCxnSpPr/>
      </xdr:nvCxnSpPr>
      <xdr:spPr>
        <a:xfrm flipV="1">
          <a:off x="9322594" y="38230969"/>
          <a:ext cx="1297782" cy="83343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33543</xdr:colOff>
      <xdr:row>82</xdr:row>
      <xdr:rowOff>35029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1" name="TextBox 300"/>
            <xdr:cNvSpPr txBox="1"/>
          </xdr:nvSpPr>
          <xdr:spPr>
            <a:xfrm>
              <a:off x="18011981" y="32074748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301" name="TextBox 300"/>
            <xdr:cNvSpPr txBox="1"/>
          </xdr:nvSpPr>
          <xdr:spPr>
            <a:xfrm>
              <a:off x="18011981" y="32074748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oneCellAnchor>
    <xdr:from>
      <xdr:col>32</xdr:col>
      <xdr:colOff>59531</xdr:colOff>
      <xdr:row>83</xdr:row>
      <xdr:rowOff>47625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2" name="TextBox 301"/>
            <xdr:cNvSpPr txBox="1"/>
          </xdr:nvSpPr>
          <xdr:spPr>
            <a:xfrm>
              <a:off x="18037969" y="32456438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302" name="TextBox 301"/>
            <xdr:cNvSpPr txBox="1"/>
          </xdr:nvSpPr>
          <xdr:spPr>
            <a:xfrm>
              <a:off x="18037969" y="32456438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twoCellAnchor editAs="oneCell">
    <xdr:from>
      <xdr:col>0</xdr:col>
      <xdr:colOff>502870</xdr:colOff>
      <xdr:row>86</xdr:row>
      <xdr:rowOff>330572</xdr:rowOff>
    </xdr:from>
    <xdr:to>
      <xdr:col>4</xdr:col>
      <xdr:colOff>464347</xdr:colOff>
      <xdr:row>104</xdr:row>
      <xdr:rowOff>213639</xdr:rowOff>
    </xdr:to>
    <xdr:pic>
      <xdr:nvPicPr>
        <xdr:cNvPr id="303" name="Picture 302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16200000">
          <a:off x="-1743924" y="36093460"/>
          <a:ext cx="6526754" cy="2033165"/>
        </a:xfrm>
        <a:prstGeom prst="rect">
          <a:avLst/>
        </a:prstGeom>
      </xdr:spPr>
    </xdr:pic>
    <xdr:clientData/>
  </xdr:twoCellAnchor>
  <xdr:twoCellAnchor editAs="oneCell">
    <xdr:from>
      <xdr:col>5</xdr:col>
      <xdr:colOff>83586</xdr:colOff>
      <xdr:row>66</xdr:row>
      <xdr:rowOff>59531</xdr:rowOff>
    </xdr:from>
    <xdr:to>
      <xdr:col>14</xdr:col>
      <xdr:colOff>70059</xdr:colOff>
      <xdr:row>67</xdr:row>
      <xdr:rowOff>261936</xdr:rowOff>
    </xdr:to>
    <xdr:pic>
      <xdr:nvPicPr>
        <xdr:cNvPr id="304" name="Picture 30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55336" y="26193750"/>
          <a:ext cx="4570379" cy="571499"/>
        </a:xfrm>
        <a:prstGeom prst="rect">
          <a:avLst/>
        </a:prstGeom>
      </xdr:spPr>
    </xdr:pic>
    <xdr:clientData/>
  </xdr:twoCellAnchor>
  <xdr:twoCellAnchor editAs="oneCell">
    <xdr:from>
      <xdr:col>4</xdr:col>
      <xdr:colOff>488156</xdr:colOff>
      <xdr:row>69</xdr:row>
      <xdr:rowOff>59532</xdr:rowOff>
    </xdr:from>
    <xdr:to>
      <xdr:col>15</xdr:col>
      <xdr:colOff>614575</xdr:colOff>
      <xdr:row>71</xdr:row>
      <xdr:rowOff>345281</xdr:rowOff>
    </xdr:to>
    <xdr:pic>
      <xdr:nvPicPr>
        <xdr:cNvPr id="305" name="Picture 30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59844" y="27301032"/>
          <a:ext cx="5650919" cy="1023937"/>
        </a:xfrm>
        <a:prstGeom prst="rect">
          <a:avLst/>
        </a:prstGeom>
      </xdr:spPr>
    </xdr:pic>
    <xdr:clientData/>
  </xdr:twoCellAnchor>
  <xdr:oneCellAnchor>
    <xdr:from>
      <xdr:col>15</xdr:col>
      <xdr:colOff>809624</xdr:colOff>
      <xdr:row>69</xdr:row>
      <xdr:rowOff>273844</xdr:rowOff>
    </xdr:from>
    <xdr:ext cx="60087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6" name="TextBox 305"/>
            <xdr:cNvSpPr txBox="1"/>
          </xdr:nvSpPr>
          <xdr:spPr>
            <a:xfrm>
              <a:off x="8405812" y="27515344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𝟔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306" name="TextBox 305"/>
            <xdr:cNvSpPr txBox="1"/>
          </xdr:nvSpPr>
          <xdr:spPr>
            <a:xfrm>
              <a:off x="8405812" y="27515344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𝟔𝒅_𝒃</a:t>
              </a:r>
              <a:endParaRPr lang="en-US" sz="2400" b="1"/>
            </a:p>
          </xdr:txBody>
        </xdr:sp>
      </mc:Fallback>
    </mc:AlternateContent>
    <xdr:clientData/>
  </xdr:oneCellAnchor>
  <xdr:twoCellAnchor editAs="oneCell">
    <xdr:from>
      <xdr:col>5</xdr:col>
      <xdr:colOff>107156</xdr:colOff>
      <xdr:row>73</xdr:row>
      <xdr:rowOff>59531</xdr:rowOff>
    </xdr:from>
    <xdr:to>
      <xdr:col>15</xdr:col>
      <xdr:colOff>714243</xdr:colOff>
      <xdr:row>76</xdr:row>
      <xdr:rowOff>83435</xdr:rowOff>
    </xdr:to>
    <xdr:pic>
      <xdr:nvPicPr>
        <xdr:cNvPr id="307" name="Picture 30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678906" y="28777406"/>
          <a:ext cx="5631525" cy="1131185"/>
        </a:xfrm>
        <a:prstGeom prst="rect">
          <a:avLst/>
        </a:prstGeom>
      </xdr:spPr>
    </xdr:pic>
    <xdr:clientData/>
  </xdr:twoCellAnchor>
  <xdr:twoCellAnchor>
    <xdr:from>
      <xdr:col>17</xdr:col>
      <xdr:colOff>11907</xdr:colOff>
      <xdr:row>70</xdr:row>
      <xdr:rowOff>71437</xdr:rowOff>
    </xdr:from>
    <xdr:to>
      <xdr:col>18</xdr:col>
      <xdr:colOff>464343</xdr:colOff>
      <xdr:row>70</xdr:row>
      <xdr:rowOff>122209</xdr:rowOff>
    </xdr:to>
    <xdr:cxnSp macro="">
      <xdr:nvCxnSpPr>
        <xdr:cNvPr id="308" name="Straight Arrow Connector 307"/>
        <xdr:cNvCxnSpPr/>
      </xdr:nvCxnSpPr>
      <xdr:spPr>
        <a:xfrm flipV="1">
          <a:off x="8977313" y="27682031"/>
          <a:ext cx="988218" cy="50772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74</xdr:row>
      <xdr:rowOff>0</xdr:rowOff>
    </xdr:from>
    <xdr:to>
      <xdr:col>18</xdr:col>
      <xdr:colOff>476250</xdr:colOff>
      <xdr:row>74</xdr:row>
      <xdr:rowOff>3148</xdr:rowOff>
    </xdr:to>
    <xdr:cxnSp macro="">
      <xdr:nvCxnSpPr>
        <xdr:cNvPr id="310" name="Straight Arrow Connector 309"/>
        <xdr:cNvCxnSpPr/>
      </xdr:nvCxnSpPr>
      <xdr:spPr>
        <a:xfrm flipV="1">
          <a:off x="9203531" y="29086969"/>
          <a:ext cx="773907" cy="3148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761999</xdr:colOff>
      <xdr:row>66</xdr:row>
      <xdr:rowOff>333375</xdr:rowOff>
    </xdr:from>
    <xdr:to>
      <xdr:col>16</xdr:col>
      <xdr:colOff>369095</xdr:colOff>
      <xdr:row>66</xdr:row>
      <xdr:rowOff>357187</xdr:rowOff>
    </xdr:to>
    <xdr:cxnSp macro="">
      <xdr:nvCxnSpPr>
        <xdr:cNvPr id="312" name="Straight Arrow Connector 311"/>
        <xdr:cNvCxnSpPr/>
      </xdr:nvCxnSpPr>
      <xdr:spPr>
        <a:xfrm flipV="1">
          <a:off x="8358187" y="26467594"/>
          <a:ext cx="535783" cy="23812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500061</xdr:colOff>
      <xdr:row>78</xdr:row>
      <xdr:rowOff>205555</xdr:rowOff>
    </xdr:from>
    <xdr:to>
      <xdr:col>12</xdr:col>
      <xdr:colOff>357187</xdr:colOff>
      <xdr:row>78</xdr:row>
      <xdr:rowOff>333375</xdr:rowOff>
    </xdr:to>
    <xdr:cxnSp macro="">
      <xdr:nvCxnSpPr>
        <xdr:cNvPr id="314" name="Straight Arrow Connector 313"/>
        <xdr:cNvCxnSpPr/>
      </xdr:nvCxnSpPr>
      <xdr:spPr>
        <a:xfrm>
          <a:off x="5810249" y="30768899"/>
          <a:ext cx="857251" cy="12782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202406</xdr:colOff>
      <xdr:row>69</xdr:row>
      <xdr:rowOff>107156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7" name="TextBox 316"/>
            <xdr:cNvSpPr txBox="1"/>
          </xdr:nvSpPr>
          <xdr:spPr>
            <a:xfrm>
              <a:off x="18597562" y="27348656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317" name="TextBox 316"/>
            <xdr:cNvSpPr txBox="1"/>
          </xdr:nvSpPr>
          <xdr:spPr>
            <a:xfrm>
              <a:off x="18597562" y="27348656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oneCellAnchor>
    <xdr:from>
      <xdr:col>32</xdr:col>
      <xdr:colOff>226218</xdr:colOff>
      <xdr:row>61</xdr:row>
      <xdr:rowOff>47624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8" name="TextBox 317"/>
            <xdr:cNvSpPr txBox="1"/>
          </xdr:nvSpPr>
          <xdr:spPr>
            <a:xfrm>
              <a:off x="18621374" y="24336374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318" name="TextBox 317"/>
            <xdr:cNvSpPr txBox="1"/>
          </xdr:nvSpPr>
          <xdr:spPr>
            <a:xfrm>
              <a:off x="18621374" y="24336374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oneCellAnchor>
    <xdr:from>
      <xdr:col>27</xdr:col>
      <xdr:colOff>500063</xdr:colOff>
      <xdr:row>54</xdr:row>
      <xdr:rowOff>47626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9" name="TextBox 318"/>
            <xdr:cNvSpPr txBox="1"/>
          </xdr:nvSpPr>
          <xdr:spPr>
            <a:xfrm>
              <a:off x="16156782" y="21752720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319" name="TextBox 318"/>
            <xdr:cNvSpPr txBox="1"/>
          </xdr:nvSpPr>
          <xdr:spPr>
            <a:xfrm>
              <a:off x="16156782" y="21752720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twoCellAnchor editAs="oneCell">
    <xdr:from>
      <xdr:col>0</xdr:col>
      <xdr:colOff>318924</xdr:colOff>
      <xdr:row>69</xdr:row>
      <xdr:rowOff>62077</xdr:rowOff>
    </xdr:from>
    <xdr:to>
      <xdr:col>4</xdr:col>
      <xdr:colOff>215415</xdr:colOff>
      <xdr:row>80</xdr:row>
      <xdr:rowOff>83347</xdr:rowOff>
    </xdr:to>
    <xdr:pic>
      <xdr:nvPicPr>
        <xdr:cNvPr id="320" name="Picture 319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16200000">
          <a:off x="-737637" y="28360138"/>
          <a:ext cx="4081301" cy="1968179"/>
        </a:xfrm>
        <a:prstGeom prst="rect">
          <a:avLst/>
        </a:prstGeom>
      </xdr:spPr>
    </xdr:pic>
    <xdr:clientData/>
  </xdr:twoCellAnchor>
  <xdr:oneCellAnchor>
    <xdr:from>
      <xdr:col>32</xdr:col>
      <xdr:colOff>238125</xdr:colOff>
      <xdr:row>62</xdr:row>
      <xdr:rowOff>59532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1" name="TextBox 320"/>
            <xdr:cNvSpPr txBox="1"/>
          </xdr:nvSpPr>
          <xdr:spPr>
            <a:xfrm>
              <a:off x="18633281" y="24717376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321" name="TextBox 320"/>
            <xdr:cNvSpPr txBox="1"/>
          </xdr:nvSpPr>
          <xdr:spPr>
            <a:xfrm>
              <a:off x="18633281" y="24717376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twoCellAnchor>
    <xdr:from>
      <xdr:col>29</xdr:col>
      <xdr:colOff>215371</xdr:colOff>
      <xdr:row>87</xdr:row>
      <xdr:rowOff>273581</xdr:rowOff>
    </xdr:from>
    <xdr:to>
      <xdr:col>30</xdr:col>
      <xdr:colOff>21432</xdr:colOff>
      <xdr:row>88</xdr:row>
      <xdr:rowOff>116682</xdr:rowOff>
    </xdr:to>
    <xdr:sp macro="" textlink="">
      <xdr:nvSpPr>
        <xdr:cNvPr id="322" name="Donut 321"/>
        <xdr:cNvSpPr/>
      </xdr:nvSpPr>
      <xdr:spPr>
        <a:xfrm>
          <a:off x="16943652" y="34158769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27</xdr:col>
      <xdr:colOff>558271</xdr:colOff>
      <xdr:row>87</xdr:row>
      <xdr:rowOff>271199</xdr:rowOff>
    </xdr:from>
    <xdr:to>
      <xdr:col>28</xdr:col>
      <xdr:colOff>102395</xdr:colOff>
      <xdr:row>88</xdr:row>
      <xdr:rowOff>114300</xdr:rowOff>
    </xdr:to>
    <xdr:sp macro="" textlink="">
      <xdr:nvSpPr>
        <xdr:cNvPr id="323" name="Donut 322"/>
        <xdr:cNvSpPr/>
      </xdr:nvSpPr>
      <xdr:spPr>
        <a:xfrm>
          <a:off x="16214990" y="34156387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96308</xdr:colOff>
      <xdr:row>87</xdr:row>
      <xdr:rowOff>285487</xdr:rowOff>
    </xdr:from>
    <xdr:to>
      <xdr:col>35</xdr:col>
      <xdr:colOff>307182</xdr:colOff>
      <xdr:row>88</xdr:row>
      <xdr:rowOff>128588</xdr:rowOff>
    </xdr:to>
    <xdr:sp macro="" textlink="">
      <xdr:nvSpPr>
        <xdr:cNvPr id="324" name="Donut 323"/>
        <xdr:cNvSpPr/>
      </xdr:nvSpPr>
      <xdr:spPr>
        <a:xfrm>
          <a:off x="19932121" y="34170675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260614</xdr:colOff>
      <xdr:row>87</xdr:row>
      <xdr:rowOff>283106</xdr:rowOff>
    </xdr:from>
    <xdr:to>
      <xdr:col>34</xdr:col>
      <xdr:colOff>30957</xdr:colOff>
      <xdr:row>88</xdr:row>
      <xdr:rowOff>126207</xdr:rowOff>
    </xdr:to>
    <xdr:sp macro="" textlink="">
      <xdr:nvSpPr>
        <xdr:cNvPr id="325" name="Donut 324"/>
        <xdr:cNvSpPr/>
      </xdr:nvSpPr>
      <xdr:spPr>
        <a:xfrm>
          <a:off x="19286802" y="34168294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162984</xdr:colOff>
      <xdr:row>87</xdr:row>
      <xdr:rowOff>280724</xdr:rowOff>
    </xdr:from>
    <xdr:to>
      <xdr:col>32</xdr:col>
      <xdr:colOff>373858</xdr:colOff>
      <xdr:row>88</xdr:row>
      <xdr:rowOff>123825</xdr:rowOff>
    </xdr:to>
    <xdr:sp macro="" textlink="">
      <xdr:nvSpPr>
        <xdr:cNvPr id="326" name="Donut 325"/>
        <xdr:cNvSpPr/>
      </xdr:nvSpPr>
      <xdr:spPr>
        <a:xfrm>
          <a:off x="18558140" y="34165912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117740</xdr:colOff>
      <xdr:row>87</xdr:row>
      <xdr:rowOff>283106</xdr:rowOff>
    </xdr:from>
    <xdr:to>
      <xdr:col>40</xdr:col>
      <xdr:colOff>328614</xdr:colOff>
      <xdr:row>88</xdr:row>
      <xdr:rowOff>126207</xdr:rowOff>
    </xdr:to>
    <xdr:sp macro="" textlink="">
      <xdr:nvSpPr>
        <xdr:cNvPr id="327" name="Donut 326"/>
        <xdr:cNvSpPr/>
      </xdr:nvSpPr>
      <xdr:spPr>
        <a:xfrm>
          <a:off x="22203834" y="34168294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39</xdr:col>
      <xdr:colOff>55827</xdr:colOff>
      <xdr:row>87</xdr:row>
      <xdr:rowOff>280725</xdr:rowOff>
    </xdr:from>
    <xdr:to>
      <xdr:col>39</xdr:col>
      <xdr:colOff>266701</xdr:colOff>
      <xdr:row>88</xdr:row>
      <xdr:rowOff>123826</xdr:rowOff>
    </xdr:to>
    <xdr:sp macro="" textlink="">
      <xdr:nvSpPr>
        <xdr:cNvPr id="328" name="Donut 327"/>
        <xdr:cNvSpPr/>
      </xdr:nvSpPr>
      <xdr:spPr>
        <a:xfrm>
          <a:off x="21558515" y="34165913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112978</xdr:colOff>
      <xdr:row>87</xdr:row>
      <xdr:rowOff>278343</xdr:rowOff>
    </xdr:from>
    <xdr:to>
      <xdr:col>37</xdr:col>
      <xdr:colOff>323852</xdr:colOff>
      <xdr:row>88</xdr:row>
      <xdr:rowOff>121444</xdr:rowOff>
    </xdr:to>
    <xdr:sp macro="" textlink="">
      <xdr:nvSpPr>
        <xdr:cNvPr id="329" name="Donut 328"/>
        <xdr:cNvSpPr/>
      </xdr:nvSpPr>
      <xdr:spPr>
        <a:xfrm>
          <a:off x="20829853" y="34163531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44</xdr:col>
      <xdr:colOff>401109</xdr:colOff>
      <xdr:row>87</xdr:row>
      <xdr:rowOff>292631</xdr:rowOff>
    </xdr:from>
    <xdr:to>
      <xdr:col>45</xdr:col>
      <xdr:colOff>171452</xdr:colOff>
      <xdr:row>88</xdr:row>
      <xdr:rowOff>135732</xdr:rowOff>
    </xdr:to>
    <xdr:sp macro="" textlink="">
      <xdr:nvSpPr>
        <xdr:cNvPr id="330" name="Donut 329"/>
        <xdr:cNvSpPr/>
      </xdr:nvSpPr>
      <xdr:spPr>
        <a:xfrm>
          <a:off x="24249328" y="34177819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43</xdr:col>
      <xdr:colOff>196321</xdr:colOff>
      <xdr:row>87</xdr:row>
      <xdr:rowOff>290250</xdr:rowOff>
    </xdr:from>
    <xdr:to>
      <xdr:col>43</xdr:col>
      <xdr:colOff>407195</xdr:colOff>
      <xdr:row>88</xdr:row>
      <xdr:rowOff>133351</xdr:rowOff>
    </xdr:to>
    <xdr:sp macro="" textlink="">
      <xdr:nvSpPr>
        <xdr:cNvPr id="331" name="Donut 330"/>
        <xdr:cNvSpPr/>
      </xdr:nvSpPr>
      <xdr:spPr>
        <a:xfrm>
          <a:off x="23604009" y="34175438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348722</xdr:colOff>
      <xdr:row>87</xdr:row>
      <xdr:rowOff>287868</xdr:rowOff>
    </xdr:from>
    <xdr:to>
      <xdr:col>42</xdr:col>
      <xdr:colOff>119065</xdr:colOff>
      <xdr:row>88</xdr:row>
      <xdr:rowOff>130969</xdr:rowOff>
    </xdr:to>
    <xdr:sp macro="" textlink="">
      <xdr:nvSpPr>
        <xdr:cNvPr id="332" name="Donut 331"/>
        <xdr:cNvSpPr/>
      </xdr:nvSpPr>
      <xdr:spPr>
        <a:xfrm>
          <a:off x="22875347" y="34173056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30</xdr:col>
      <xdr:colOff>422804</xdr:colOff>
      <xdr:row>91</xdr:row>
      <xdr:rowOff>295805</xdr:rowOff>
    </xdr:from>
    <xdr:to>
      <xdr:col>31</xdr:col>
      <xdr:colOff>2647</xdr:colOff>
      <xdr:row>92</xdr:row>
      <xdr:rowOff>138906</xdr:rowOff>
    </xdr:to>
    <xdr:sp macro="" textlink="">
      <xdr:nvSpPr>
        <xdr:cNvPr id="347" name="Donut 346"/>
        <xdr:cNvSpPr/>
      </xdr:nvSpPr>
      <xdr:spPr>
        <a:xfrm>
          <a:off x="17555898" y="35657368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182298</xdr:colOff>
      <xdr:row>91</xdr:row>
      <xdr:rowOff>293424</xdr:rowOff>
    </xdr:from>
    <xdr:to>
      <xdr:col>29</xdr:col>
      <xdr:colOff>393172</xdr:colOff>
      <xdr:row>92</xdr:row>
      <xdr:rowOff>136525</xdr:rowOff>
    </xdr:to>
    <xdr:sp macro="" textlink="">
      <xdr:nvSpPr>
        <xdr:cNvPr id="348" name="Donut 347"/>
        <xdr:cNvSpPr/>
      </xdr:nvSpPr>
      <xdr:spPr>
        <a:xfrm>
          <a:off x="16910579" y="35654987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27</xdr:col>
      <xdr:colOff>525198</xdr:colOff>
      <xdr:row>91</xdr:row>
      <xdr:rowOff>291042</xdr:rowOff>
    </xdr:from>
    <xdr:to>
      <xdr:col>28</xdr:col>
      <xdr:colOff>69322</xdr:colOff>
      <xdr:row>92</xdr:row>
      <xdr:rowOff>134143</xdr:rowOff>
    </xdr:to>
    <xdr:sp macro="" textlink="">
      <xdr:nvSpPr>
        <xdr:cNvPr id="349" name="Donut 348"/>
        <xdr:cNvSpPr/>
      </xdr:nvSpPr>
      <xdr:spPr>
        <a:xfrm>
          <a:off x="16181917" y="35652605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63235</xdr:colOff>
      <xdr:row>91</xdr:row>
      <xdr:rowOff>305330</xdr:rowOff>
    </xdr:from>
    <xdr:to>
      <xdr:col>35</xdr:col>
      <xdr:colOff>274109</xdr:colOff>
      <xdr:row>92</xdr:row>
      <xdr:rowOff>148431</xdr:rowOff>
    </xdr:to>
    <xdr:sp macro="" textlink="">
      <xdr:nvSpPr>
        <xdr:cNvPr id="350" name="Donut 349"/>
        <xdr:cNvSpPr/>
      </xdr:nvSpPr>
      <xdr:spPr>
        <a:xfrm>
          <a:off x="19899048" y="35666893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227541</xdr:colOff>
      <xdr:row>91</xdr:row>
      <xdr:rowOff>302949</xdr:rowOff>
    </xdr:from>
    <xdr:to>
      <xdr:col>33</xdr:col>
      <xdr:colOff>438415</xdr:colOff>
      <xdr:row>92</xdr:row>
      <xdr:rowOff>146050</xdr:rowOff>
    </xdr:to>
    <xdr:sp macro="" textlink="">
      <xdr:nvSpPr>
        <xdr:cNvPr id="351" name="Donut 350"/>
        <xdr:cNvSpPr/>
      </xdr:nvSpPr>
      <xdr:spPr>
        <a:xfrm>
          <a:off x="19253729" y="35664512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129911</xdr:colOff>
      <xdr:row>91</xdr:row>
      <xdr:rowOff>300567</xdr:rowOff>
    </xdr:from>
    <xdr:to>
      <xdr:col>32</xdr:col>
      <xdr:colOff>340785</xdr:colOff>
      <xdr:row>92</xdr:row>
      <xdr:rowOff>143668</xdr:rowOff>
    </xdr:to>
    <xdr:sp macro="" textlink="">
      <xdr:nvSpPr>
        <xdr:cNvPr id="352" name="Donut 351"/>
        <xdr:cNvSpPr/>
      </xdr:nvSpPr>
      <xdr:spPr>
        <a:xfrm>
          <a:off x="18525067" y="35662130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84667</xdr:colOff>
      <xdr:row>91</xdr:row>
      <xdr:rowOff>302949</xdr:rowOff>
    </xdr:from>
    <xdr:to>
      <xdr:col>40</xdr:col>
      <xdr:colOff>295541</xdr:colOff>
      <xdr:row>92</xdr:row>
      <xdr:rowOff>146050</xdr:rowOff>
    </xdr:to>
    <xdr:sp macro="" textlink="">
      <xdr:nvSpPr>
        <xdr:cNvPr id="353" name="Donut 352"/>
        <xdr:cNvSpPr/>
      </xdr:nvSpPr>
      <xdr:spPr>
        <a:xfrm>
          <a:off x="22170761" y="35664512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39</xdr:col>
      <xdr:colOff>22754</xdr:colOff>
      <xdr:row>91</xdr:row>
      <xdr:rowOff>300568</xdr:rowOff>
    </xdr:from>
    <xdr:to>
      <xdr:col>39</xdr:col>
      <xdr:colOff>233628</xdr:colOff>
      <xdr:row>92</xdr:row>
      <xdr:rowOff>143669</xdr:rowOff>
    </xdr:to>
    <xdr:sp macro="" textlink="">
      <xdr:nvSpPr>
        <xdr:cNvPr id="354" name="Donut 353"/>
        <xdr:cNvSpPr/>
      </xdr:nvSpPr>
      <xdr:spPr>
        <a:xfrm>
          <a:off x="21525442" y="35662131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79905</xdr:colOff>
      <xdr:row>91</xdr:row>
      <xdr:rowOff>298186</xdr:rowOff>
    </xdr:from>
    <xdr:to>
      <xdr:col>37</xdr:col>
      <xdr:colOff>290779</xdr:colOff>
      <xdr:row>92</xdr:row>
      <xdr:rowOff>141287</xdr:rowOff>
    </xdr:to>
    <xdr:sp macro="" textlink="">
      <xdr:nvSpPr>
        <xdr:cNvPr id="355" name="Donut 354"/>
        <xdr:cNvSpPr/>
      </xdr:nvSpPr>
      <xdr:spPr>
        <a:xfrm>
          <a:off x="20796780" y="35659749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44</xdr:col>
      <xdr:colOff>368036</xdr:colOff>
      <xdr:row>91</xdr:row>
      <xdr:rowOff>312474</xdr:rowOff>
    </xdr:from>
    <xdr:to>
      <xdr:col>45</xdr:col>
      <xdr:colOff>138379</xdr:colOff>
      <xdr:row>92</xdr:row>
      <xdr:rowOff>155575</xdr:rowOff>
    </xdr:to>
    <xdr:sp macro="" textlink="">
      <xdr:nvSpPr>
        <xdr:cNvPr id="356" name="Donut 355"/>
        <xdr:cNvSpPr/>
      </xdr:nvSpPr>
      <xdr:spPr>
        <a:xfrm>
          <a:off x="24216255" y="35674037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43</xdr:col>
      <xdr:colOff>163248</xdr:colOff>
      <xdr:row>91</xdr:row>
      <xdr:rowOff>310093</xdr:rowOff>
    </xdr:from>
    <xdr:to>
      <xdr:col>43</xdr:col>
      <xdr:colOff>374122</xdr:colOff>
      <xdr:row>92</xdr:row>
      <xdr:rowOff>153194</xdr:rowOff>
    </xdr:to>
    <xdr:sp macro="" textlink="">
      <xdr:nvSpPr>
        <xdr:cNvPr id="357" name="Donut 356"/>
        <xdr:cNvSpPr/>
      </xdr:nvSpPr>
      <xdr:spPr>
        <a:xfrm>
          <a:off x="23570936" y="35671656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315649</xdr:colOff>
      <xdr:row>91</xdr:row>
      <xdr:rowOff>307711</xdr:rowOff>
    </xdr:from>
    <xdr:to>
      <xdr:col>42</xdr:col>
      <xdr:colOff>85992</xdr:colOff>
      <xdr:row>92</xdr:row>
      <xdr:rowOff>150812</xdr:rowOff>
    </xdr:to>
    <xdr:sp macro="" textlink="">
      <xdr:nvSpPr>
        <xdr:cNvPr id="358" name="Donut 357"/>
        <xdr:cNvSpPr/>
      </xdr:nvSpPr>
      <xdr:spPr>
        <a:xfrm>
          <a:off x="22842274" y="35669274"/>
          <a:ext cx="210874" cy="212194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52</xdr:col>
      <xdr:colOff>71437</xdr:colOff>
      <xdr:row>82</xdr:row>
      <xdr:rowOff>154782</xdr:rowOff>
    </xdr:from>
    <xdr:to>
      <xdr:col>59</xdr:col>
      <xdr:colOff>313774</xdr:colOff>
      <xdr:row>91</xdr:row>
      <xdr:rowOff>285131</xdr:rowOff>
    </xdr:to>
    <xdr:pic>
      <xdr:nvPicPr>
        <xdr:cNvPr id="369" name="Picture 368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7955875" y="32194501"/>
          <a:ext cx="3326055" cy="3452193"/>
        </a:xfrm>
        <a:prstGeom prst="rect">
          <a:avLst/>
        </a:prstGeom>
      </xdr:spPr>
    </xdr:pic>
    <xdr:clientData/>
  </xdr:twoCellAnchor>
  <xdr:twoCellAnchor editAs="oneCell">
    <xdr:from>
      <xdr:col>48</xdr:col>
      <xdr:colOff>381000</xdr:colOff>
      <xdr:row>67</xdr:row>
      <xdr:rowOff>321468</xdr:rowOff>
    </xdr:from>
    <xdr:to>
      <xdr:col>55</xdr:col>
      <xdr:colOff>111368</xdr:colOff>
      <xdr:row>77</xdr:row>
      <xdr:rowOff>82724</xdr:rowOff>
    </xdr:to>
    <xdr:pic>
      <xdr:nvPicPr>
        <xdr:cNvPr id="370" name="Picture 36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5991344" y="26824781"/>
          <a:ext cx="3326055" cy="3452193"/>
        </a:xfrm>
        <a:prstGeom prst="rect">
          <a:avLst/>
        </a:prstGeom>
      </xdr:spPr>
    </xdr:pic>
    <xdr:clientData/>
  </xdr:twoCellAnchor>
  <xdr:twoCellAnchor editAs="oneCell">
    <xdr:from>
      <xdr:col>48</xdr:col>
      <xdr:colOff>297655</xdr:colOff>
      <xdr:row>55</xdr:row>
      <xdr:rowOff>47625</xdr:rowOff>
    </xdr:from>
    <xdr:to>
      <xdr:col>55</xdr:col>
      <xdr:colOff>28023</xdr:colOff>
      <xdr:row>64</xdr:row>
      <xdr:rowOff>177975</xdr:rowOff>
    </xdr:to>
    <xdr:pic>
      <xdr:nvPicPr>
        <xdr:cNvPr id="371" name="Picture 370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5907999" y="22121813"/>
          <a:ext cx="3326055" cy="3452193"/>
        </a:xfrm>
        <a:prstGeom prst="rect">
          <a:avLst/>
        </a:prstGeom>
      </xdr:spPr>
    </xdr:pic>
    <xdr:clientData/>
  </xdr:twoCellAnchor>
  <xdr:twoCellAnchor editAs="oneCell">
    <xdr:from>
      <xdr:col>14</xdr:col>
      <xdr:colOff>83343</xdr:colOff>
      <xdr:row>2</xdr:row>
      <xdr:rowOff>202405</xdr:rowOff>
    </xdr:from>
    <xdr:to>
      <xdr:col>24</xdr:col>
      <xdr:colOff>511042</xdr:colOff>
      <xdr:row>17</xdr:row>
      <xdr:rowOff>313922</xdr:rowOff>
    </xdr:to>
    <xdr:pic>
      <xdr:nvPicPr>
        <xdr:cNvPr id="372" name="Picture 37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7238999" y="940593"/>
          <a:ext cx="6928512" cy="56479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365125</xdr:colOff>
      <xdr:row>57</xdr:row>
      <xdr:rowOff>6728</xdr:rowOff>
    </xdr:from>
    <xdr:to>
      <xdr:col>35</xdr:col>
      <xdr:colOff>5605</xdr:colOff>
      <xdr:row>71</xdr:row>
      <xdr:rowOff>95250</xdr:rowOff>
    </xdr:to>
    <xdr:cxnSp macro="">
      <xdr:nvCxnSpPr>
        <xdr:cNvPr id="2" name="Straight Connector 1"/>
        <xdr:cNvCxnSpPr/>
      </xdr:nvCxnSpPr>
      <xdr:spPr>
        <a:xfrm flipV="1">
          <a:off x="19862800" y="23733503"/>
          <a:ext cx="11955" cy="528917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56</xdr:row>
      <xdr:rowOff>363073</xdr:rowOff>
    </xdr:from>
    <xdr:to>
      <xdr:col>37</xdr:col>
      <xdr:colOff>1</xdr:colOff>
      <xdr:row>89</xdr:row>
      <xdr:rowOff>47625</xdr:rowOff>
    </xdr:to>
    <xdr:cxnSp macro="">
      <xdr:nvCxnSpPr>
        <xdr:cNvPr id="3" name="Straight Connector 2"/>
        <xdr:cNvCxnSpPr/>
      </xdr:nvCxnSpPr>
      <xdr:spPr>
        <a:xfrm flipV="1">
          <a:off x="20745450" y="23718373"/>
          <a:ext cx="1" cy="11943227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243378</xdr:colOff>
      <xdr:row>57</xdr:row>
      <xdr:rowOff>251808</xdr:rowOff>
    </xdr:from>
    <xdr:to>
      <xdr:col>38</xdr:col>
      <xdr:colOff>106572</xdr:colOff>
      <xdr:row>57</xdr:row>
      <xdr:rowOff>256431</xdr:rowOff>
    </xdr:to>
    <xdr:cxnSp macro="">
      <xdr:nvCxnSpPr>
        <xdr:cNvPr id="4" name="Straight Connector 3"/>
        <xdr:cNvCxnSpPr/>
      </xdr:nvCxnSpPr>
      <xdr:spPr>
        <a:xfrm flipV="1">
          <a:off x="19741053" y="2397858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4763</xdr:colOff>
      <xdr:row>56</xdr:row>
      <xdr:rowOff>366927</xdr:rowOff>
    </xdr:from>
    <xdr:to>
      <xdr:col>36</xdr:col>
      <xdr:colOff>6497</xdr:colOff>
      <xdr:row>89</xdr:row>
      <xdr:rowOff>42863</xdr:rowOff>
    </xdr:to>
    <xdr:cxnSp macro="">
      <xdr:nvCxnSpPr>
        <xdr:cNvPr id="5" name="Straight Connector 4"/>
        <xdr:cNvCxnSpPr/>
      </xdr:nvCxnSpPr>
      <xdr:spPr>
        <a:xfrm flipV="1">
          <a:off x="20312063" y="23722227"/>
          <a:ext cx="1734" cy="11934611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57</xdr:row>
      <xdr:rowOff>2</xdr:rowOff>
    </xdr:from>
    <xdr:to>
      <xdr:col>38</xdr:col>
      <xdr:colOff>1123</xdr:colOff>
      <xdr:row>71</xdr:row>
      <xdr:rowOff>111125</xdr:rowOff>
    </xdr:to>
    <xdr:cxnSp macro="">
      <xdr:nvCxnSpPr>
        <xdr:cNvPr id="6" name="Straight Connector 5"/>
        <xdr:cNvCxnSpPr/>
      </xdr:nvCxnSpPr>
      <xdr:spPr>
        <a:xfrm flipV="1">
          <a:off x="21183600" y="23726777"/>
          <a:ext cx="1123" cy="5311773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320386</xdr:colOff>
      <xdr:row>57</xdr:row>
      <xdr:rowOff>4329</xdr:rowOff>
    </xdr:from>
    <xdr:to>
      <xdr:col>43</xdr:col>
      <xdr:colOff>4330</xdr:colOff>
      <xdr:row>57</xdr:row>
      <xdr:rowOff>8660</xdr:rowOff>
    </xdr:to>
    <xdr:cxnSp macro="">
      <xdr:nvCxnSpPr>
        <xdr:cNvPr id="7" name="Straight Connector 6"/>
        <xdr:cNvCxnSpPr/>
      </xdr:nvCxnSpPr>
      <xdr:spPr>
        <a:xfrm flipV="1">
          <a:off x="21503986" y="23731104"/>
          <a:ext cx="1922319" cy="433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331769</xdr:colOff>
      <xdr:row>57</xdr:row>
      <xdr:rowOff>15363</xdr:rowOff>
    </xdr:from>
    <xdr:to>
      <xdr:col>38</xdr:col>
      <xdr:colOff>337986</xdr:colOff>
      <xdr:row>84</xdr:row>
      <xdr:rowOff>363876</xdr:rowOff>
    </xdr:to>
    <xdr:cxnSp macro="">
      <xdr:nvCxnSpPr>
        <xdr:cNvPr id="8" name="Straight Connector 7"/>
        <xdr:cNvCxnSpPr/>
      </xdr:nvCxnSpPr>
      <xdr:spPr>
        <a:xfrm flipH="1">
          <a:off x="21515369" y="23742138"/>
          <a:ext cx="6217" cy="1037833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399435</xdr:colOff>
      <xdr:row>57</xdr:row>
      <xdr:rowOff>0</xdr:rowOff>
    </xdr:from>
    <xdr:to>
      <xdr:col>34</xdr:col>
      <xdr:colOff>3810</xdr:colOff>
      <xdr:row>57</xdr:row>
      <xdr:rowOff>7682</xdr:rowOff>
    </xdr:to>
    <xdr:cxnSp macro="">
      <xdr:nvCxnSpPr>
        <xdr:cNvPr id="9" name="Straight Connector 8"/>
        <xdr:cNvCxnSpPr/>
      </xdr:nvCxnSpPr>
      <xdr:spPr>
        <a:xfrm flipV="1">
          <a:off x="17163435" y="23726775"/>
          <a:ext cx="2338050" cy="768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436615</xdr:colOff>
      <xdr:row>56</xdr:row>
      <xdr:rowOff>367481</xdr:rowOff>
    </xdr:from>
    <xdr:to>
      <xdr:col>34</xdr:col>
      <xdr:colOff>0</xdr:colOff>
      <xdr:row>85</xdr:row>
      <xdr:rowOff>10702</xdr:rowOff>
    </xdr:to>
    <xdr:cxnSp macro="">
      <xdr:nvCxnSpPr>
        <xdr:cNvPr id="10" name="Straight Connector 9"/>
        <xdr:cNvCxnSpPr/>
      </xdr:nvCxnSpPr>
      <xdr:spPr>
        <a:xfrm>
          <a:off x="19496140" y="23722781"/>
          <a:ext cx="1535" cy="1041599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411306</xdr:colOff>
      <xdr:row>54</xdr:row>
      <xdr:rowOff>7620</xdr:rowOff>
    </xdr:from>
    <xdr:to>
      <xdr:col>35</xdr:col>
      <xdr:colOff>7620</xdr:colOff>
      <xdr:row>54</xdr:row>
      <xdr:rowOff>7682</xdr:rowOff>
    </xdr:to>
    <xdr:cxnSp macro="">
      <xdr:nvCxnSpPr>
        <xdr:cNvPr id="11" name="Straight Connector 10"/>
        <xdr:cNvCxnSpPr/>
      </xdr:nvCxnSpPr>
      <xdr:spPr>
        <a:xfrm flipV="1">
          <a:off x="17175306" y="22619970"/>
          <a:ext cx="2701464" cy="6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426720</xdr:colOff>
      <xdr:row>54</xdr:row>
      <xdr:rowOff>1</xdr:rowOff>
    </xdr:from>
    <xdr:to>
      <xdr:col>43</xdr:col>
      <xdr:colOff>7682</xdr:colOff>
      <xdr:row>54</xdr:row>
      <xdr:rowOff>11430</xdr:rowOff>
    </xdr:to>
    <xdr:cxnSp macro="">
      <xdr:nvCxnSpPr>
        <xdr:cNvPr id="12" name="Straight Connector 11"/>
        <xdr:cNvCxnSpPr/>
      </xdr:nvCxnSpPr>
      <xdr:spPr>
        <a:xfrm flipV="1">
          <a:off x="21172170" y="22612351"/>
          <a:ext cx="2257487" cy="1142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361028</xdr:colOff>
      <xdr:row>49</xdr:row>
      <xdr:rowOff>0</xdr:rowOff>
    </xdr:from>
    <xdr:to>
      <xdr:col>35</xdr:col>
      <xdr:colOff>0</xdr:colOff>
      <xdr:row>54</xdr:row>
      <xdr:rowOff>0</xdr:rowOff>
    </xdr:to>
    <xdr:cxnSp macro="">
      <xdr:nvCxnSpPr>
        <xdr:cNvPr id="13" name="Straight Connector 12"/>
        <xdr:cNvCxnSpPr/>
      </xdr:nvCxnSpPr>
      <xdr:spPr>
        <a:xfrm>
          <a:off x="19858703" y="20754975"/>
          <a:ext cx="10447" cy="18573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49</xdr:row>
      <xdr:rowOff>8659</xdr:rowOff>
    </xdr:from>
    <xdr:to>
      <xdr:col>38</xdr:col>
      <xdr:colOff>4329</xdr:colOff>
      <xdr:row>54</xdr:row>
      <xdr:rowOff>12989</xdr:rowOff>
    </xdr:to>
    <xdr:cxnSp macro="">
      <xdr:nvCxnSpPr>
        <xdr:cNvPr id="14" name="Straight Connector 13"/>
        <xdr:cNvCxnSpPr/>
      </xdr:nvCxnSpPr>
      <xdr:spPr>
        <a:xfrm flipH="1">
          <a:off x="21183600" y="20763634"/>
          <a:ext cx="4329" cy="186170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6454</xdr:colOff>
      <xdr:row>53</xdr:row>
      <xdr:rowOff>361028</xdr:rowOff>
    </xdr:from>
    <xdr:to>
      <xdr:col>35</xdr:col>
      <xdr:colOff>230443</xdr:colOff>
      <xdr:row>57</xdr:row>
      <xdr:rowOff>14134</xdr:rowOff>
    </xdr:to>
    <xdr:cxnSp macro="">
      <xdr:nvCxnSpPr>
        <xdr:cNvPr id="15" name="Straight Connector 14"/>
        <xdr:cNvCxnSpPr/>
      </xdr:nvCxnSpPr>
      <xdr:spPr>
        <a:xfrm flipH="1">
          <a:off x="19875604" y="22601903"/>
          <a:ext cx="223989" cy="1139006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222762</xdr:colOff>
      <xdr:row>53</xdr:row>
      <xdr:rowOff>361028</xdr:rowOff>
    </xdr:from>
    <xdr:to>
      <xdr:col>38</xdr:col>
      <xdr:colOff>5225</xdr:colOff>
      <xdr:row>56</xdr:row>
      <xdr:rowOff>366252</xdr:rowOff>
    </xdr:to>
    <xdr:cxnSp macro="">
      <xdr:nvCxnSpPr>
        <xdr:cNvPr id="16" name="Straight Connector 15"/>
        <xdr:cNvCxnSpPr/>
      </xdr:nvCxnSpPr>
      <xdr:spPr>
        <a:xfrm>
          <a:off x="20968212" y="22601903"/>
          <a:ext cx="220613" cy="111964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5229</xdr:colOff>
      <xdr:row>53</xdr:row>
      <xdr:rowOff>353347</xdr:rowOff>
    </xdr:from>
    <xdr:to>
      <xdr:col>36</xdr:col>
      <xdr:colOff>92178</xdr:colOff>
      <xdr:row>56</xdr:row>
      <xdr:rowOff>366252</xdr:rowOff>
    </xdr:to>
    <xdr:cxnSp macro="">
      <xdr:nvCxnSpPr>
        <xdr:cNvPr id="17" name="Straight Connector 16"/>
        <xdr:cNvCxnSpPr/>
      </xdr:nvCxnSpPr>
      <xdr:spPr>
        <a:xfrm flipH="1">
          <a:off x="20312529" y="22594222"/>
          <a:ext cx="86949" cy="112733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368710</xdr:colOff>
      <xdr:row>54</xdr:row>
      <xdr:rowOff>0</xdr:rowOff>
    </xdr:from>
    <xdr:to>
      <xdr:col>36</xdr:col>
      <xdr:colOff>434161</xdr:colOff>
      <xdr:row>56</xdr:row>
      <xdr:rowOff>365023</xdr:rowOff>
    </xdr:to>
    <xdr:cxnSp macro="">
      <xdr:nvCxnSpPr>
        <xdr:cNvPr id="18" name="Straight Connector 17"/>
        <xdr:cNvCxnSpPr/>
      </xdr:nvCxnSpPr>
      <xdr:spPr>
        <a:xfrm>
          <a:off x="20676010" y="22612350"/>
          <a:ext cx="65451" cy="1107973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353347</xdr:colOff>
      <xdr:row>49</xdr:row>
      <xdr:rowOff>15363</xdr:rowOff>
    </xdr:from>
    <xdr:to>
      <xdr:col>38</xdr:col>
      <xdr:colOff>7681</xdr:colOff>
      <xdr:row>49</xdr:row>
      <xdr:rowOff>15363</xdr:rowOff>
    </xdr:to>
    <xdr:cxnSp macro="">
      <xdr:nvCxnSpPr>
        <xdr:cNvPr id="19" name="Straight Connector 18"/>
        <xdr:cNvCxnSpPr/>
      </xdr:nvCxnSpPr>
      <xdr:spPr>
        <a:xfrm flipH="1">
          <a:off x="19851022" y="20770338"/>
          <a:ext cx="134025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230195</xdr:colOff>
      <xdr:row>49</xdr:row>
      <xdr:rowOff>124065</xdr:rowOff>
    </xdr:from>
    <xdr:to>
      <xdr:col>35</xdr:col>
      <xdr:colOff>232122</xdr:colOff>
      <xdr:row>53</xdr:row>
      <xdr:rowOff>358124</xdr:rowOff>
    </xdr:to>
    <xdr:cxnSp macro="">
      <xdr:nvCxnSpPr>
        <xdr:cNvPr id="20" name="Straight Connector 19"/>
        <xdr:cNvCxnSpPr/>
      </xdr:nvCxnSpPr>
      <xdr:spPr>
        <a:xfrm flipH="1">
          <a:off x="20099345" y="20879040"/>
          <a:ext cx="1927" cy="171995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88047</xdr:colOff>
      <xdr:row>49</xdr:row>
      <xdr:rowOff>128067</xdr:rowOff>
    </xdr:from>
    <xdr:to>
      <xdr:col>36</xdr:col>
      <xdr:colOff>92515</xdr:colOff>
      <xdr:row>53</xdr:row>
      <xdr:rowOff>363320</xdr:rowOff>
    </xdr:to>
    <xdr:cxnSp macro="">
      <xdr:nvCxnSpPr>
        <xdr:cNvPr id="21" name="Straight Connector 20"/>
        <xdr:cNvCxnSpPr/>
      </xdr:nvCxnSpPr>
      <xdr:spPr>
        <a:xfrm>
          <a:off x="20395347" y="20883042"/>
          <a:ext cx="4468" cy="1721153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364192</xdr:colOff>
      <xdr:row>49</xdr:row>
      <xdr:rowOff>140073</xdr:rowOff>
    </xdr:from>
    <xdr:to>
      <xdr:col>36</xdr:col>
      <xdr:colOff>368011</xdr:colOff>
      <xdr:row>53</xdr:row>
      <xdr:rowOff>368012</xdr:rowOff>
    </xdr:to>
    <xdr:cxnSp macro="">
      <xdr:nvCxnSpPr>
        <xdr:cNvPr id="22" name="Straight Connector 21"/>
        <xdr:cNvCxnSpPr/>
      </xdr:nvCxnSpPr>
      <xdr:spPr>
        <a:xfrm>
          <a:off x="20671492" y="20895048"/>
          <a:ext cx="3819" cy="171383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219803</xdr:colOff>
      <xdr:row>49</xdr:row>
      <xdr:rowOff>140073</xdr:rowOff>
    </xdr:from>
    <xdr:to>
      <xdr:col>37</xdr:col>
      <xdr:colOff>220116</xdr:colOff>
      <xdr:row>53</xdr:row>
      <xdr:rowOff>360722</xdr:rowOff>
    </xdr:to>
    <xdr:cxnSp macro="">
      <xdr:nvCxnSpPr>
        <xdr:cNvPr id="23" name="Straight Connector 22"/>
        <xdr:cNvCxnSpPr/>
      </xdr:nvCxnSpPr>
      <xdr:spPr>
        <a:xfrm flipH="1">
          <a:off x="20965253" y="20895048"/>
          <a:ext cx="313" cy="170654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406977</xdr:colOff>
      <xdr:row>53</xdr:row>
      <xdr:rowOff>368013</xdr:rowOff>
    </xdr:from>
    <xdr:to>
      <xdr:col>30</xdr:col>
      <xdr:colOff>4331</xdr:colOff>
      <xdr:row>57</xdr:row>
      <xdr:rowOff>4329</xdr:rowOff>
    </xdr:to>
    <xdr:cxnSp macro="">
      <xdr:nvCxnSpPr>
        <xdr:cNvPr id="24" name="Straight Connector 23"/>
        <xdr:cNvCxnSpPr/>
      </xdr:nvCxnSpPr>
      <xdr:spPr>
        <a:xfrm flipV="1">
          <a:off x="17170977" y="22608888"/>
          <a:ext cx="6929" cy="112221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866</xdr:colOff>
      <xdr:row>53</xdr:row>
      <xdr:rowOff>364549</xdr:rowOff>
    </xdr:from>
    <xdr:to>
      <xdr:col>43</xdr:col>
      <xdr:colOff>9526</xdr:colOff>
      <xdr:row>57</xdr:row>
      <xdr:rowOff>865</xdr:rowOff>
    </xdr:to>
    <xdr:cxnSp macro="">
      <xdr:nvCxnSpPr>
        <xdr:cNvPr id="25" name="Straight Connector 24"/>
        <xdr:cNvCxnSpPr/>
      </xdr:nvCxnSpPr>
      <xdr:spPr>
        <a:xfrm flipV="1">
          <a:off x="23422841" y="22605424"/>
          <a:ext cx="8660" cy="112221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130752</xdr:colOff>
      <xdr:row>54</xdr:row>
      <xdr:rowOff>203489</xdr:rowOff>
    </xdr:from>
    <xdr:to>
      <xdr:col>42</xdr:col>
      <xdr:colOff>337705</xdr:colOff>
      <xdr:row>54</xdr:row>
      <xdr:rowOff>216366</xdr:rowOff>
    </xdr:to>
    <xdr:cxnSp macro="">
      <xdr:nvCxnSpPr>
        <xdr:cNvPr id="26" name="Straight Connector 25"/>
        <xdr:cNvCxnSpPr/>
      </xdr:nvCxnSpPr>
      <xdr:spPr>
        <a:xfrm flipV="1">
          <a:off x="17304327" y="22815839"/>
          <a:ext cx="6017203" cy="1287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135947</xdr:colOff>
      <xdr:row>56</xdr:row>
      <xdr:rowOff>182707</xdr:rowOff>
    </xdr:from>
    <xdr:to>
      <xdr:col>42</xdr:col>
      <xdr:colOff>342900</xdr:colOff>
      <xdr:row>56</xdr:row>
      <xdr:rowOff>195584</xdr:rowOff>
    </xdr:to>
    <xdr:cxnSp macro="">
      <xdr:nvCxnSpPr>
        <xdr:cNvPr id="27" name="Straight Connector 26"/>
        <xdr:cNvCxnSpPr/>
      </xdr:nvCxnSpPr>
      <xdr:spPr>
        <a:xfrm flipV="1">
          <a:off x="17309522" y="23538007"/>
          <a:ext cx="6017203" cy="1287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3465</xdr:colOff>
      <xdr:row>54</xdr:row>
      <xdr:rowOff>125557</xdr:rowOff>
    </xdr:from>
    <xdr:to>
      <xdr:col>42</xdr:col>
      <xdr:colOff>8660</xdr:colOff>
      <xdr:row>56</xdr:row>
      <xdr:rowOff>271895</xdr:rowOff>
    </xdr:to>
    <xdr:cxnSp macro="">
      <xdr:nvCxnSpPr>
        <xdr:cNvPr id="28" name="Straight Connector 27"/>
        <xdr:cNvCxnSpPr/>
      </xdr:nvCxnSpPr>
      <xdr:spPr>
        <a:xfrm flipH="1">
          <a:off x="22987290" y="22737907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</xdr:colOff>
      <xdr:row>54</xdr:row>
      <xdr:rowOff>130752</xdr:rowOff>
    </xdr:from>
    <xdr:to>
      <xdr:col>41</xdr:col>
      <xdr:colOff>5197</xdr:colOff>
      <xdr:row>56</xdr:row>
      <xdr:rowOff>277090</xdr:rowOff>
    </xdr:to>
    <xdr:cxnSp macro="">
      <xdr:nvCxnSpPr>
        <xdr:cNvPr id="29" name="Straight Connector 28"/>
        <xdr:cNvCxnSpPr/>
      </xdr:nvCxnSpPr>
      <xdr:spPr>
        <a:xfrm flipH="1">
          <a:off x="22545677" y="22743102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868</xdr:colOff>
      <xdr:row>54</xdr:row>
      <xdr:rowOff>135947</xdr:rowOff>
    </xdr:from>
    <xdr:to>
      <xdr:col>40</xdr:col>
      <xdr:colOff>6063</xdr:colOff>
      <xdr:row>56</xdr:row>
      <xdr:rowOff>282285</xdr:rowOff>
    </xdr:to>
    <xdr:cxnSp macro="">
      <xdr:nvCxnSpPr>
        <xdr:cNvPr id="30" name="Straight Connector 29"/>
        <xdr:cNvCxnSpPr/>
      </xdr:nvCxnSpPr>
      <xdr:spPr>
        <a:xfrm flipH="1">
          <a:off x="22108393" y="22748297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1734</xdr:colOff>
      <xdr:row>54</xdr:row>
      <xdr:rowOff>141143</xdr:rowOff>
    </xdr:from>
    <xdr:to>
      <xdr:col>39</xdr:col>
      <xdr:colOff>6929</xdr:colOff>
      <xdr:row>56</xdr:row>
      <xdr:rowOff>287481</xdr:rowOff>
    </xdr:to>
    <xdr:cxnSp macro="">
      <xdr:nvCxnSpPr>
        <xdr:cNvPr id="31" name="Straight Connector 30"/>
        <xdr:cNvCxnSpPr/>
      </xdr:nvCxnSpPr>
      <xdr:spPr>
        <a:xfrm flipH="1">
          <a:off x="21528234" y="22753493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428626</xdr:colOff>
      <xdr:row>54</xdr:row>
      <xdr:rowOff>130753</xdr:rowOff>
    </xdr:from>
    <xdr:to>
      <xdr:col>33</xdr:col>
      <xdr:colOff>433821</xdr:colOff>
      <xdr:row>56</xdr:row>
      <xdr:rowOff>277091</xdr:rowOff>
    </xdr:to>
    <xdr:cxnSp macro="">
      <xdr:nvCxnSpPr>
        <xdr:cNvPr id="32" name="Straight Connector 31"/>
        <xdr:cNvCxnSpPr/>
      </xdr:nvCxnSpPr>
      <xdr:spPr>
        <a:xfrm flipH="1">
          <a:off x="19488151" y="22743103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425163</xdr:colOff>
      <xdr:row>54</xdr:row>
      <xdr:rowOff>135948</xdr:rowOff>
    </xdr:from>
    <xdr:to>
      <xdr:col>32</xdr:col>
      <xdr:colOff>430358</xdr:colOff>
      <xdr:row>56</xdr:row>
      <xdr:rowOff>282286</xdr:rowOff>
    </xdr:to>
    <xdr:cxnSp macro="">
      <xdr:nvCxnSpPr>
        <xdr:cNvPr id="33" name="Straight Connector 32"/>
        <xdr:cNvCxnSpPr/>
      </xdr:nvCxnSpPr>
      <xdr:spPr>
        <a:xfrm flipH="1">
          <a:off x="18856038" y="22748298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426029</xdr:colOff>
      <xdr:row>54</xdr:row>
      <xdr:rowOff>141143</xdr:rowOff>
    </xdr:from>
    <xdr:to>
      <xdr:col>31</xdr:col>
      <xdr:colOff>431224</xdr:colOff>
      <xdr:row>56</xdr:row>
      <xdr:rowOff>287481</xdr:rowOff>
    </xdr:to>
    <xdr:cxnSp macro="">
      <xdr:nvCxnSpPr>
        <xdr:cNvPr id="34" name="Straight Connector 33"/>
        <xdr:cNvCxnSpPr/>
      </xdr:nvCxnSpPr>
      <xdr:spPr>
        <a:xfrm flipH="1">
          <a:off x="18228254" y="22753493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400918</xdr:colOff>
      <xdr:row>54</xdr:row>
      <xdr:rowOff>146339</xdr:rowOff>
    </xdr:from>
    <xdr:to>
      <xdr:col>30</xdr:col>
      <xdr:colOff>406113</xdr:colOff>
      <xdr:row>56</xdr:row>
      <xdr:rowOff>292677</xdr:rowOff>
    </xdr:to>
    <xdr:cxnSp macro="">
      <xdr:nvCxnSpPr>
        <xdr:cNvPr id="35" name="Straight Connector 34"/>
        <xdr:cNvCxnSpPr/>
      </xdr:nvCxnSpPr>
      <xdr:spPr>
        <a:xfrm flipH="1">
          <a:off x="17574493" y="22758689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80043</xdr:colOff>
      <xdr:row>54</xdr:row>
      <xdr:rowOff>360189</xdr:rowOff>
    </xdr:from>
    <xdr:to>
      <xdr:col>37</xdr:col>
      <xdr:colOff>372196</xdr:colOff>
      <xdr:row>54</xdr:row>
      <xdr:rowOff>364191</xdr:rowOff>
    </xdr:to>
    <xdr:cxnSp macro="">
      <xdr:nvCxnSpPr>
        <xdr:cNvPr id="36" name="Straight Connector 35"/>
        <xdr:cNvCxnSpPr/>
      </xdr:nvCxnSpPr>
      <xdr:spPr>
        <a:xfrm>
          <a:off x="19949193" y="22972539"/>
          <a:ext cx="1168453" cy="400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44024</xdr:colOff>
      <xdr:row>55</xdr:row>
      <xdr:rowOff>180095</xdr:rowOff>
    </xdr:from>
    <xdr:to>
      <xdr:col>37</xdr:col>
      <xdr:colOff>408215</xdr:colOff>
      <xdr:row>55</xdr:row>
      <xdr:rowOff>184097</xdr:rowOff>
    </xdr:to>
    <xdr:cxnSp macro="">
      <xdr:nvCxnSpPr>
        <xdr:cNvPr id="37" name="Straight Connector 36"/>
        <xdr:cNvCxnSpPr/>
      </xdr:nvCxnSpPr>
      <xdr:spPr>
        <a:xfrm>
          <a:off x="19913174" y="23163920"/>
          <a:ext cx="1240491" cy="400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4323</xdr:colOff>
      <xdr:row>56</xdr:row>
      <xdr:rowOff>4322</xdr:rowOff>
    </xdr:from>
    <xdr:to>
      <xdr:col>38</xdr:col>
      <xdr:colOff>4323</xdr:colOff>
      <xdr:row>56</xdr:row>
      <xdr:rowOff>8324</xdr:rowOff>
    </xdr:to>
    <xdr:cxnSp macro="">
      <xdr:nvCxnSpPr>
        <xdr:cNvPr id="38" name="Straight Connector 37"/>
        <xdr:cNvCxnSpPr/>
      </xdr:nvCxnSpPr>
      <xdr:spPr>
        <a:xfrm flipV="1">
          <a:off x="19873473" y="23359622"/>
          <a:ext cx="1314450" cy="400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251703</xdr:colOff>
      <xdr:row>58</xdr:row>
      <xdr:rowOff>82159</xdr:rowOff>
    </xdr:from>
    <xdr:to>
      <xdr:col>38</xdr:col>
      <xdr:colOff>114897</xdr:colOff>
      <xdr:row>58</xdr:row>
      <xdr:rowOff>86782</xdr:rowOff>
    </xdr:to>
    <xdr:cxnSp macro="">
      <xdr:nvCxnSpPr>
        <xdr:cNvPr id="39" name="Straight Connector 38"/>
        <xdr:cNvCxnSpPr/>
      </xdr:nvCxnSpPr>
      <xdr:spPr>
        <a:xfrm flipV="1">
          <a:off x="19749378" y="24180409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250502</xdr:colOff>
      <xdr:row>58</xdr:row>
      <xdr:rowOff>259732</xdr:rowOff>
    </xdr:from>
    <xdr:to>
      <xdr:col>38</xdr:col>
      <xdr:colOff>113696</xdr:colOff>
      <xdr:row>58</xdr:row>
      <xdr:rowOff>264355</xdr:rowOff>
    </xdr:to>
    <xdr:cxnSp macro="">
      <xdr:nvCxnSpPr>
        <xdr:cNvPr id="40" name="Straight Connector 39"/>
        <xdr:cNvCxnSpPr/>
      </xdr:nvCxnSpPr>
      <xdr:spPr>
        <a:xfrm flipV="1">
          <a:off x="19748177" y="2435798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254944</xdr:colOff>
      <xdr:row>59</xdr:row>
      <xdr:rowOff>90963</xdr:rowOff>
    </xdr:from>
    <xdr:to>
      <xdr:col>38</xdr:col>
      <xdr:colOff>118138</xdr:colOff>
      <xdr:row>59</xdr:row>
      <xdr:rowOff>95586</xdr:rowOff>
    </xdr:to>
    <xdr:cxnSp macro="">
      <xdr:nvCxnSpPr>
        <xdr:cNvPr id="41" name="Straight Connector 40"/>
        <xdr:cNvCxnSpPr/>
      </xdr:nvCxnSpPr>
      <xdr:spPr>
        <a:xfrm flipV="1">
          <a:off x="19752619" y="24560688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258506</xdr:colOff>
      <xdr:row>59</xdr:row>
      <xdr:rowOff>288028</xdr:rowOff>
    </xdr:from>
    <xdr:to>
      <xdr:col>38</xdr:col>
      <xdr:colOff>121700</xdr:colOff>
      <xdr:row>59</xdr:row>
      <xdr:rowOff>292651</xdr:rowOff>
    </xdr:to>
    <xdr:cxnSp macro="">
      <xdr:nvCxnSpPr>
        <xdr:cNvPr id="42" name="Straight Connector 41"/>
        <xdr:cNvCxnSpPr/>
      </xdr:nvCxnSpPr>
      <xdr:spPr>
        <a:xfrm flipV="1">
          <a:off x="19756181" y="2475775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257305</xdr:colOff>
      <xdr:row>60</xdr:row>
      <xdr:rowOff>103650</xdr:rowOff>
    </xdr:from>
    <xdr:to>
      <xdr:col>38</xdr:col>
      <xdr:colOff>120499</xdr:colOff>
      <xdr:row>60</xdr:row>
      <xdr:rowOff>108273</xdr:rowOff>
    </xdr:to>
    <xdr:cxnSp macro="">
      <xdr:nvCxnSpPr>
        <xdr:cNvPr id="43" name="Straight Connector 42"/>
        <xdr:cNvCxnSpPr/>
      </xdr:nvCxnSpPr>
      <xdr:spPr>
        <a:xfrm flipV="1">
          <a:off x="19754980" y="2494485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268792</xdr:colOff>
      <xdr:row>60</xdr:row>
      <xdr:rowOff>293390</xdr:rowOff>
    </xdr:from>
    <xdr:to>
      <xdr:col>38</xdr:col>
      <xdr:colOff>131986</xdr:colOff>
      <xdr:row>60</xdr:row>
      <xdr:rowOff>298013</xdr:rowOff>
    </xdr:to>
    <xdr:cxnSp macro="">
      <xdr:nvCxnSpPr>
        <xdr:cNvPr id="44" name="Straight Connector 43"/>
        <xdr:cNvCxnSpPr/>
      </xdr:nvCxnSpPr>
      <xdr:spPr>
        <a:xfrm flipV="1">
          <a:off x="19766467" y="2513459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272354</xdr:colOff>
      <xdr:row>61</xdr:row>
      <xdr:rowOff>122580</xdr:rowOff>
    </xdr:from>
    <xdr:to>
      <xdr:col>38</xdr:col>
      <xdr:colOff>135548</xdr:colOff>
      <xdr:row>61</xdr:row>
      <xdr:rowOff>127203</xdr:rowOff>
    </xdr:to>
    <xdr:cxnSp macro="">
      <xdr:nvCxnSpPr>
        <xdr:cNvPr id="45" name="Straight Connector 44"/>
        <xdr:cNvCxnSpPr/>
      </xdr:nvCxnSpPr>
      <xdr:spPr>
        <a:xfrm flipV="1">
          <a:off x="19770029" y="2533525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272033</xdr:colOff>
      <xdr:row>61</xdr:row>
      <xdr:rowOff>311720</xdr:rowOff>
    </xdr:from>
    <xdr:to>
      <xdr:col>38</xdr:col>
      <xdr:colOff>135227</xdr:colOff>
      <xdr:row>61</xdr:row>
      <xdr:rowOff>316343</xdr:rowOff>
    </xdr:to>
    <xdr:cxnSp macro="">
      <xdr:nvCxnSpPr>
        <xdr:cNvPr id="46" name="Straight Connector 45"/>
        <xdr:cNvCxnSpPr/>
      </xdr:nvCxnSpPr>
      <xdr:spPr>
        <a:xfrm flipV="1">
          <a:off x="19769708" y="2552439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270833</xdr:colOff>
      <xdr:row>62</xdr:row>
      <xdr:rowOff>127784</xdr:rowOff>
    </xdr:from>
    <xdr:to>
      <xdr:col>38</xdr:col>
      <xdr:colOff>134027</xdr:colOff>
      <xdr:row>62</xdr:row>
      <xdr:rowOff>132407</xdr:rowOff>
    </xdr:to>
    <xdr:cxnSp macro="">
      <xdr:nvCxnSpPr>
        <xdr:cNvPr id="47" name="Straight Connector 46"/>
        <xdr:cNvCxnSpPr/>
      </xdr:nvCxnSpPr>
      <xdr:spPr>
        <a:xfrm flipV="1">
          <a:off x="19768508" y="2571193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279157</xdr:colOff>
      <xdr:row>62</xdr:row>
      <xdr:rowOff>328447</xdr:rowOff>
    </xdr:from>
    <xdr:to>
      <xdr:col>38</xdr:col>
      <xdr:colOff>142351</xdr:colOff>
      <xdr:row>62</xdr:row>
      <xdr:rowOff>333070</xdr:rowOff>
    </xdr:to>
    <xdr:cxnSp macro="">
      <xdr:nvCxnSpPr>
        <xdr:cNvPr id="48" name="Straight Connector 47"/>
        <xdr:cNvCxnSpPr/>
      </xdr:nvCxnSpPr>
      <xdr:spPr>
        <a:xfrm flipV="1">
          <a:off x="19776832" y="25912597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271126</xdr:colOff>
      <xdr:row>64</xdr:row>
      <xdr:rowOff>3924</xdr:rowOff>
    </xdr:from>
    <xdr:to>
      <xdr:col>38</xdr:col>
      <xdr:colOff>134320</xdr:colOff>
      <xdr:row>64</xdr:row>
      <xdr:rowOff>8547</xdr:rowOff>
    </xdr:to>
    <xdr:cxnSp macro="">
      <xdr:nvCxnSpPr>
        <xdr:cNvPr id="49" name="Straight Connector 48"/>
        <xdr:cNvCxnSpPr/>
      </xdr:nvCxnSpPr>
      <xdr:spPr>
        <a:xfrm flipV="1">
          <a:off x="19768801" y="2633102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271919</xdr:colOff>
      <xdr:row>65</xdr:row>
      <xdr:rowOff>3924</xdr:rowOff>
    </xdr:from>
    <xdr:to>
      <xdr:col>38</xdr:col>
      <xdr:colOff>135113</xdr:colOff>
      <xdr:row>65</xdr:row>
      <xdr:rowOff>6960</xdr:rowOff>
    </xdr:to>
    <xdr:cxnSp macro="">
      <xdr:nvCxnSpPr>
        <xdr:cNvPr id="50" name="Straight Connector 49"/>
        <xdr:cNvCxnSpPr/>
      </xdr:nvCxnSpPr>
      <xdr:spPr>
        <a:xfrm flipV="1">
          <a:off x="19769594" y="26702499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266363</xdr:colOff>
      <xdr:row>65</xdr:row>
      <xdr:rowOff>365874</xdr:rowOff>
    </xdr:from>
    <xdr:to>
      <xdr:col>38</xdr:col>
      <xdr:colOff>129557</xdr:colOff>
      <xdr:row>65</xdr:row>
      <xdr:rowOff>370497</xdr:rowOff>
    </xdr:to>
    <xdr:cxnSp macro="">
      <xdr:nvCxnSpPr>
        <xdr:cNvPr id="51" name="Straight Connector 50"/>
        <xdr:cNvCxnSpPr/>
      </xdr:nvCxnSpPr>
      <xdr:spPr>
        <a:xfrm flipV="1">
          <a:off x="19764038" y="27064449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267156</xdr:colOff>
      <xdr:row>66</xdr:row>
      <xdr:rowOff>365874</xdr:rowOff>
    </xdr:from>
    <xdr:to>
      <xdr:col>38</xdr:col>
      <xdr:colOff>130350</xdr:colOff>
      <xdr:row>66</xdr:row>
      <xdr:rowOff>368910</xdr:rowOff>
    </xdr:to>
    <xdr:cxnSp macro="">
      <xdr:nvCxnSpPr>
        <xdr:cNvPr id="52" name="Straight Connector 51"/>
        <xdr:cNvCxnSpPr/>
      </xdr:nvCxnSpPr>
      <xdr:spPr>
        <a:xfrm flipV="1">
          <a:off x="19764831" y="27435924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266364</xdr:colOff>
      <xdr:row>67</xdr:row>
      <xdr:rowOff>356349</xdr:rowOff>
    </xdr:from>
    <xdr:to>
      <xdr:col>38</xdr:col>
      <xdr:colOff>129558</xdr:colOff>
      <xdr:row>67</xdr:row>
      <xdr:rowOff>360972</xdr:rowOff>
    </xdr:to>
    <xdr:cxnSp macro="">
      <xdr:nvCxnSpPr>
        <xdr:cNvPr id="53" name="Straight Connector 52"/>
        <xdr:cNvCxnSpPr/>
      </xdr:nvCxnSpPr>
      <xdr:spPr>
        <a:xfrm flipV="1">
          <a:off x="19764039" y="2779787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267157</xdr:colOff>
      <xdr:row>68</xdr:row>
      <xdr:rowOff>356349</xdr:rowOff>
    </xdr:from>
    <xdr:to>
      <xdr:col>38</xdr:col>
      <xdr:colOff>130351</xdr:colOff>
      <xdr:row>68</xdr:row>
      <xdr:rowOff>359385</xdr:rowOff>
    </xdr:to>
    <xdr:cxnSp macro="">
      <xdr:nvCxnSpPr>
        <xdr:cNvPr id="54" name="Straight Connector 53"/>
        <xdr:cNvCxnSpPr/>
      </xdr:nvCxnSpPr>
      <xdr:spPr>
        <a:xfrm flipV="1">
          <a:off x="19764832" y="28169349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261601</xdr:colOff>
      <xdr:row>69</xdr:row>
      <xdr:rowOff>346824</xdr:rowOff>
    </xdr:from>
    <xdr:to>
      <xdr:col>38</xdr:col>
      <xdr:colOff>124795</xdr:colOff>
      <xdr:row>69</xdr:row>
      <xdr:rowOff>351447</xdr:rowOff>
    </xdr:to>
    <xdr:cxnSp macro="">
      <xdr:nvCxnSpPr>
        <xdr:cNvPr id="55" name="Straight Connector 54"/>
        <xdr:cNvCxnSpPr/>
      </xdr:nvCxnSpPr>
      <xdr:spPr>
        <a:xfrm flipV="1">
          <a:off x="19759276" y="28531299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262394</xdr:colOff>
      <xdr:row>70</xdr:row>
      <xdr:rowOff>346824</xdr:rowOff>
    </xdr:from>
    <xdr:to>
      <xdr:col>38</xdr:col>
      <xdr:colOff>125588</xdr:colOff>
      <xdr:row>70</xdr:row>
      <xdr:rowOff>349860</xdr:rowOff>
    </xdr:to>
    <xdr:cxnSp macro="">
      <xdr:nvCxnSpPr>
        <xdr:cNvPr id="56" name="Straight Connector 55"/>
        <xdr:cNvCxnSpPr/>
      </xdr:nvCxnSpPr>
      <xdr:spPr>
        <a:xfrm flipV="1">
          <a:off x="19760069" y="28902774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256839</xdr:colOff>
      <xdr:row>71</xdr:row>
      <xdr:rowOff>370637</xdr:rowOff>
    </xdr:from>
    <xdr:to>
      <xdr:col>38</xdr:col>
      <xdr:colOff>120033</xdr:colOff>
      <xdr:row>72</xdr:row>
      <xdr:rowOff>3785</xdr:rowOff>
    </xdr:to>
    <xdr:cxnSp macro="">
      <xdr:nvCxnSpPr>
        <xdr:cNvPr id="57" name="Straight Connector 56"/>
        <xdr:cNvCxnSpPr/>
      </xdr:nvCxnSpPr>
      <xdr:spPr>
        <a:xfrm flipV="1">
          <a:off x="19754514" y="2929806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257632</xdr:colOff>
      <xdr:row>72</xdr:row>
      <xdr:rowOff>370637</xdr:rowOff>
    </xdr:from>
    <xdr:to>
      <xdr:col>38</xdr:col>
      <xdr:colOff>120826</xdr:colOff>
      <xdr:row>73</xdr:row>
      <xdr:rowOff>2198</xdr:rowOff>
    </xdr:to>
    <xdr:cxnSp macro="">
      <xdr:nvCxnSpPr>
        <xdr:cNvPr id="58" name="Straight Connector 57"/>
        <xdr:cNvCxnSpPr/>
      </xdr:nvCxnSpPr>
      <xdr:spPr>
        <a:xfrm flipV="1">
          <a:off x="19755307" y="29669537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252076</xdr:colOff>
      <xdr:row>73</xdr:row>
      <xdr:rowOff>361112</xdr:rowOff>
    </xdr:from>
    <xdr:to>
      <xdr:col>38</xdr:col>
      <xdr:colOff>115270</xdr:colOff>
      <xdr:row>73</xdr:row>
      <xdr:rowOff>365735</xdr:rowOff>
    </xdr:to>
    <xdr:cxnSp macro="">
      <xdr:nvCxnSpPr>
        <xdr:cNvPr id="59" name="Straight Connector 58"/>
        <xdr:cNvCxnSpPr/>
      </xdr:nvCxnSpPr>
      <xdr:spPr>
        <a:xfrm flipV="1">
          <a:off x="19749751" y="30031487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252869</xdr:colOff>
      <xdr:row>74</xdr:row>
      <xdr:rowOff>361112</xdr:rowOff>
    </xdr:from>
    <xdr:to>
      <xdr:col>38</xdr:col>
      <xdr:colOff>116063</xdr:colOff>
      <xdr:row>74</xdr:row>
      <xdr:rowOff>364148</xdr:rowOff>
    </xdr:to>
    <xdr:cxnSp macro="">
      <xdr:nvCxnSpPr>
        <xdr:cNvPr id="60" name="Straight Connector 59"/>
        <xdr:cNvCxnSpPr/>
      </xdr:nvCxnSpPr>
      <xdr:spPr>
        <a:xfrm flipV="1">
          <a:off x="19750544" y="30402962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252619</xdr:colOff>
      <xdr:row>76</xdr:row>
      <xdr:rowOff>3674</xdr:rowOff>
    </xdr:from>
    <xdr:to>
      <xdr:col>38</xdr:col>
      <xdr:colOff>115813</xdr:colOff>
      <xdr:row>76</xdr:row>
      <xdr:rowOff>6209</xdr:rowOff>
    </xdr:to>
    <xdr:cxnSp macro="">
      <xdr:nvCxnSpPr>
        <xdr:cNvPr id="61" name="Straight Connector 60"/>
        <xdr:cNvCxnSpPr/>
      </xdr:nvCxnSpPr>
      <xdr:spPr>
        <a:xfrm flipV="1">
          <a:off x="19750294" y="30788474"/>
          <a:ext cx="1549119" cy="253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247063</xdr:colOff>
      <xdr:row>76</xdr:row>
      <xdr:rowOff>365123</xdr:rowOff>
    </xdr:from>
    <xdr:to>
      <xdr:col>38</xdr:col>
      <xdr:colOff>110257</xdr:colOff>
      <xdr:row>76</xdr:row>
      <xdr:rowOff>369746</xdr:rowOff>
    </xdr:to>
    <xdr:cxnSp macro="">
      <xdr:nvCxnSpPr>
        <xdr:cNvPr id="62" name="Straight Connector 61"/>
        <xdr:cNvCxnSpPr/>
      </xdr:nvCxnSpPr>
      <xdr:spPr>
        <a:xfrm flipV="1">
          <a:off x="19744738" y="3114992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247856</xdr:colOff>
      <xdr:row>77</xdr:row>
      <xdr:rowOff>365123</xdr:rowOff>
    </xdr:from>
    <xdr:to>
      <xdr:col>38</xdr:col>
      <xdr:colOff>111050</xdr:colOff>
      <xdr:row>77</xdr:row>
      <xdr:rowOff>368159</xdr:rowOff>
    </xdr:to>
    <xdr:cxnSp macro="">
      <xdr:nvCxnSpPr>
        <xdr:cNvPr id="63" name="Straight Connector 62"/>
        <xdr:cNvCxnSpPr/>
      </xdr:nvCxnSpPr>
      <xdr:spPr>
        <a:xfrm flipV="1">
          <a:off x="19745531" y="31521398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257238</xdr:colOff>
      <xdr:row>79</xdr:row>
      <xdr:rowOff>7006</xdr:rowOff>
    </xdr:from>
    <xdr:to>
      <xdr:col>38</xdr:col>
      <xdr:colOff>120432</xdr:colOff>
      <xdr:row>79</xdr:row>
      <xdr:rowOff>11629</xdr:rowOff>
    </xdr:to>
    <xdr:cxnSp macro="">
      <xdr:nvCxnSpPr>
        <xdr:cNvPr id="64" name="Straight Connector 63"/>
        <xdr:cNvCxnSpPr/>
      </xdr:nvCxnSpPr>
      <xdr:spPr>
        <a:xfrm flipV="1">
          <a:off x="19754913" y="31906231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265563</xdr:colOff>
      <xdr:row>79</xdr:row>
      <xdr:rowOff>208331</xdr:rowOff>
    </xdr:from>
    <xdr:to>
      <xdr:col>38</xdr:col>
      <xdr:colOff>128757</xdr:colOff>
      <xdr:row>79</xdr:row>
      <xdr:rowOff>212954</xdr:rowOff>
    </xdr:to>
    <xdr:cxnSp macro="">
      <xdr:nvCxnSpPr>
        <xdr:cNvPr id="65" name="Straight Connector 64"/>
        <xdr:cNvCxnSpPr/>
      </xdr:nvCxnSpPr>
      <xdr:spPr>
        <a:xfrm flipV="1">
          <a:off x="19763238" y="32107556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264362</xdr:colOff>
      <xdr:row>80</xdr:row>
      <xdr:rowOff>14930</xdr:rowOff>
    </xdr:from>
    <xdr:to>
      <xdr:col>38</xdr:col>
      <xdr:colOff>127556</xdr:colOff>
      <xdr:row>80</xdr:row>
      <xdr:rowOff>19553</xdr:rowOff>
    </xdr:to>
    <xdr:cxnSp macro="">
      <xdr:nvCxnSpPr>
        <xdr:cNvPr id="66" name="Straight Connector 65"/>
        <xdr:cNvCxnSpPr/>
      </xdr:nvCxnSpPr>
      <xdr:spPr>
        <a:xfrm flipV="1">
          <a:off x="19762037" y="3228563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268804</xdr:colOff>
      <xdr:row>80</xdr:row>
      <xdr:rowOff>217134</xdr:rowOff>
    </xdr:from>
    <xdr:to>
      <xdr:col>38</xdr:col>
      <xdr:colOff>131998</xdr:colOff>
      <xdr:row>80</xdr:row>
      <xdr:rowOff>221757</xdr:rowOff>
    </xdr:to>
    <xdr:cxnSp macro="">
      <xdr:nvCxnSpPr>
        <xdr:cNvPr id="67" name="Straight Connector 66"/>
        <xdr:cNvCxnSpPr/>
      </xdr:nvCxnSpPr>
      <xdr:spPr>
        <a:xfrm flipV="1">
          <a:off x="19766479" y="3248783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272366</xdr:colOff>
      <xdr:row>81</xdr:row>
      <xdr:rowOff>43226</xdr:rowOff>
    </xdr:from>
    <xdr:to>
      <xdr:col>38</xdr:col>
      <xdr:colOff>135560</xdr:colOff>
      <xdr:row>81</xdr:row>
      <xdr:rowOff>47849</xdr:rowOff>
    </xdr:to>
    <xdr:cxnSp macro="">
      <xdr:nvCxnSpPr>
        <xdr:cNvPr id="68" name="Straight Connector 67"/>
        <xdr:cNvCxnSpPr/>
      </xdr:nvCxnSpPr>
      <xdr:spPr>
        <a:xfrm flipV="1">
          <a:off x="19770041" y="32685401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271165</xdr:colOff>
      <xdr:row>81</xdr:row>
      <xdr:rowOff>229822</xdr:rowOff>
    </xdr:from>
    <xdr:to>
      <xdr:col>38</xdr:col>
      <xdr:colOff>134359</xdr:colOff>
      <xdr:row>81</xdr:row>
      <xdr:rowOff>234445</xdr:rowOff>
    </xdr:to>
    <xdr:cxnSp macro="">
      <xdr:nvCxnSpPr>
        <xdr:cNvPr id="69" name="Straight Connector 68"/>
        <xdr:cNvCxnSpPr/>
      </xdr:nvCxnSpPr>
      <xdr:spPr>
        <a:xfrm flipV="1">
          <a:off x="19768840" y="32871997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282652</xdr:colOff>
      <xdr:row>82</xdr:row>
      <xdr:rowOff>48588</xdr:rowOff>
    </xdr:from>
    <xdr:to>
      <xdr:col>38</xdr:col>
      <xdr:colOff>145846</xdr:colOff>
      <xdr:row>82</xdr:row>
      <xdr:rowOff>53211</xdr:rowOff>
    </xdr:to>
    <xdr:cxnSp macro="">
      <xdr:nvCxnSpPr>
        <xdr:cNvPr id="70" name="Straight Connector 69"/>
        <xdr:cNvCxnSpPr/>
      </xdr:nvCxnSpPr>
      <xdr:spPr>
        <a:xfrm flipV="1">
          <a:off x="19780327" y="33062238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286214</xdr:colOff>
      <xdr:row>82</xdr:row>
      <xdr:rowOff>248752</xdr:rowOff>
    </xdr:from>
    <xdr:to>
      <xdr:col>38</xdr:col>
      <xdr:colOff>149408</xdr:colOff>
      <xdr:row>82</xdr:row>
      <xdr:rowOff>253375</xdr:rowOff>
    </xdr:to>
    <xdr:cxnSp macro="">
      <xdr:nvCxnSpPr>
        <xdr:cNvPr id="71" name="Straight Connector 70"/>
        <xdr:cNvCxnSpPr/>
      </xdr:nvCxnSpPr>
      <xdr:spPr>
        <a:xfrm flipV="1">
          <a:off x="19783889" y="3326240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285893</xdr:colOff>
      <xdr:row>83</xdr:row>
      <xdr:rowOff>66918</xdr:rowOff>
    </xdr:from>
    <xdr:to>
      <xdr:col>38</xdr:col>
      <xdr:colOff>149087</xdr:colOff>
      <xdr:row>83</xdr:row>
      <xdr:rowOff>71541</xdr:rowOff>
    </xdr:to>
    <xdr:cxnSp macro="">
      <xdr:nvCxnSpPr>
        <xdr:cNvPr id="72" name="Straight Connector 71"/>
        <xdr:cNvCxnSpPr/>
      </xdr:nvCxnSpPr>
      <xdr:spPr>
        <a:xfrm flipV="1">
          <a:off x="19783568" y="3345204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284693</xdr:colOff>
      <xdr:row>83</xdr:row>
      <xdr:rowOff>253955</xdr:rowOff>
    </xdr:from>
    <xdr:to>
      <xdr:col>38</xdr:col>
      <xdr:colOff>147887</xdr:colOff>
      <xdr:row>83</xdr:row>
      <xdr:rowOff>258578</xdr:rowOff>
    </xdr:to>
    <xdr:cxnSp macro="">
      <xdr:nvCxnSpPr>
        <xdr:cNvPr id="73" name="Straight Connector 72"/>
        <xdr:cNvCxnSpPr/>
      </xdr:nvCxnSpPr>
      <xdr:spPr>
        <a:xfrm flipV="1">
          <a:off x="19782368" y="3363908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293017</xdr:colOff>
      <xdr:row>84</xdr:row>
      <xdr:rowOff>83645</xdr:rowOff>
    </xdr:from>
    <xdr:to>
      <xdr:col>38</xdr:col>
      <xdr:colOff>156211</xdr:colOff>
      <xdr:row>84</xdr:row>
      <xdr:rowOff>88268</xdr:rowOff>
    </xdr:to>
    <xdr:cxnSp macro="">
      <xdr:nvCxnSpPr>
        <xdr:cNvPr id="74" name="Straight Connector 73"/>
        <xdr:cNvCxnSpPr/>
      </xdr:nvCxnSpPr>
      <xdr:spPr>
        <a:xfrm flipV="1">
          <a:off x="19790692" y="3384024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365126</xdr:colOff>
      <xdr:row>71</xdr:row>
      <xdr:rowOff>71541</xdr:rowOff>
    </xdr:from>
    <xdr:to>
      <xdr:col>35</xdr:col>
      <xdr:colOff>156919</xdr:colOff>
      <xdr:row>72</xdr:row>
      <xdr:rowOff>78152</xdr:rowOff>
    </xdr:to>
    <xdr:cxnSp macro="">
      <xdr:nvCxnSpPr>
        <xdr:cNvPr id="75" name="Straight Connector 74"/>
        <xdr:cNvCxnSpPr/>
      </xdr:nvCxnSpPr>
      <xdr:spPr>
        <a:xfrm>
          <a:off x="19862801" y="28998966"/>
          <a:ext cx="163268" cy="378086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365125</xdr:colOff>
      <xdr:row>71</xdr:row>
      <xdr:rowOff>301625</xdr:rowOff>
    </xdr:from>
    <xdr:to>
      <xdr:col>35</xdr:col>
      <xdr:colOff>0</xdr:colOff>
      <xdr:row>89</xdr:row>
      <xdr:rowOff>215348</xdr:rowOff>
    </xdr:to>
    <xdr:cxnSp macro="">
      <xdr:nvCxnSpPr>
        <xdr:cNvPr id="76" name="Straight Connector 75"/>
        <xdr:cNvCxnSpPr/>
      </xdr:nvCxnSpPr>
      <xdr:spPr>
        <a:xfrm flipH="1" flipV="1">
          <a:off x="19862800" y="29229050"/>
          <a:ext cx="6350" cy="6600273"/>
        </a:xfrm>
        <a:prstGeom prst="line">
          <a:avLst/>
        </a:prstGeom>
        <a:ln>
          <a:solidFill>
            <a:srgbClr val="7030A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434837</xdr:colOff>
      <xdr:row>71</xdr:row>
      <xdr:rowOff>291353</xdr:rowOff>
    </xdr:from>
    <xdr:to>
      <xdr:col>38</xdr:col>
      <xdr:colOff>22411</xdr:colOff>
      <xdr:row>89</xdr:row>
      <xdr:rowOff>120098</xdr:rowOff>
    </xdr:to>
    <xdr:cxnSp macro="">
      <xdr:nvCxnSpPr>
        <xdr:cNvPr id="77" name="Straight Connector 76"/>
        <xdr:cNvCxnSpPr/>
      </xdr:nvCxnSpPr>
      <xdr:spPr>
        <a:xfrm flipV="1">
          <a:off x="21180287" y="29218778"/>
          <a:ext cx="25724" cy="6515295"/>
        </a:xfrm>
        <a:prstGeom prst="line">
          <a:avLst/>
        </a:prstGeom>
        <a:ln>
          <a:solidFill>
            <a:srgbClr val="7030A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156785</xdr:colOff>
      <xdr:row>72</xdr:row>
      <xdr:rowOff>68837</xdr:rowOff>
    </xdr:from>
    <xdr:to>
      <xdr:col>35</xdr:col>
      <xdr:colOff>158023</xdr:colOff>
      <xdr:row>77</xdr:row>
      <xdr:rowOff>316278</xdr:rowOff>
    </xdr:to>
    <xdr:cxnSp macro="">
      <xdr:nvCxnSpPr>
        <xdr:cNvPr id="78" name="Straight Connector 77"/>
        <xdr:cNvCxnSpPr/>
      </xdr:nvCxnSpPr>
      <xdr:spPr>
        <a:xfrm flipH="1" flipV="1">
          <a:off x="20025935" y="29367737"/>
          <a:ext cx="1238" cy="2104816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294863</xdr:colOff>
      <xdr:row>72</xdr:row>
      <xdr:rowOff>84523</xdr:rowOff>
    </xdr:from>
    <xdr:to>
      <xdr:col>37</xdr:col>
      <xdr:colOff>301625</xdr:colOff>
      <xdr:row>77</xdr:row>
      <xdr:rowOff>309563</xdr:rowOff>
    </xdr:to>
    <xdr:cxnSp macro="">
      <xdr:nvCxnSpPr>
        <xdr:cNvPr id="79" name="Straight Connector 78"/>
        <xdr:cNvCxnSpPr/>
      </xdr:nvCxnSpPr>
      <xdr:spPr>
        <a:xfrm flipH="1" flipV="1">
          <a:off x="21040313" y="29383423"/>
          <a:ext cx="6762" cy="208241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291354</xdr:colOff>
      <xdr:row>71</xdr:row>
      <xdr:rowOff>100853</xdr:rowOff>
    </xdr:from>
    <xdr:to>
      <xdr:col>38</xdr:col>
      <xdr:colOff>5603</xdr:colOff>
      <xdr:row>72</xdr:row>
      <xdr:rowOff>100853</xdr:rowOff>
    </xdr:to>
    <xdr:cxnSp macro="">
      <xdr:nvCxnSpPr>
        <xdr:cNvPr id="80" name="Straight Connector 79"/>
        <xdr:cNvCxnSpPr/>
      </xdr:nvCxnSpPr>
      <xdr:spPr>
        <a:xfrm flipH="1">
          <a:off x="21036804" y="29028278"/>
          <a:ext cx="152399" cy="37147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10702</xdr:colOff>
      <xdr:row>84</xdr:row>
      <xdr:rowOff>373513</xdr:rowOff>
    </xdr:from>
    <xdr:to>
      <xdr:col>33</xdr:col>
      <xdr:colOff>431932</xdr:colOff>
      <xdr:row>85</xdr:row>
      <xdr:rowOff>10702</xdr:rowOff>
    </xdr:to>
    <xdr:cxnSp macro="">
      <xdr:nvCxnSpPr>
        <xdr:cNvPr id="81" name="Straight Connector 80"/>
        <xdr:cNvCxnSpPr/>
      </xdr:nvCxnSpPr>
      <xdr:spPr>
        <a:xfrm flipV="1">
          <a:off x="15698377" y="34130113"/>
          <a:ext cx="3793080" cy="866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14883</xdr:colOff>
      <xdr:row>90</xdr:row>
      <xdr:rowOff>352346</xdr:rowOff>
    </xdr:from>
    <xdr:to>
      <xdr:col>34</xdr:col>
      <xdr:colOff>329</xdr:colOff>
      <xdr:row>91</xdr:row>
      <xdr:rowOff>0</xdr:rowOff>
    </xdr:to>
    <xdr:cxnSp macro="">
      <xdr:nvCxnSpPr>
        <xdr:cNvPr id="82" name="Straight Connector 81"/>
        <xdr:cNvCxnSpPr/>
      </xdr:nvCxnSpPr>
      <xdr:spPr>
        <a:xfrm flipV="1">
          <a:off x="15702558" y="36337796"/>
          <a:ext cx="3795446" cy="1912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84</xdr:row>
      <xdr:rowOff>363876</xdr:rowOff>
    </xdr:from>
    <xdr:to>
      <xdr:col>46</xdr:col>
      <xdr:colOff>10702</xdr:colOff>
      <xdr:row>85</xdr:row>
      <xdr:rowOff>10702</xdr:rowOff>
    </xdr:to>
    <xdr:cxnSp macro="">
      <xdr:nvCxnSpPr>
        <xdr:cNvPr id="83" name="Straight Connector 82"/>
        <xdr:cNvCxnSpPr/>
      </xdr:nvCxnSpPr>
      <xdr:spPr>
        <a:xfrm>
          <a:off x="21526500" y="34120476"/>
          <a:ext cx="3220627" cy="1830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90</xdr:row>
      <xdr:rowOff>353293</xdr:rowOff>
    </xdr:from>
    <xdr:to>
      <xdr:col>46</xdr:col>
      <xdr:colOff>0</xdr:colOff>
      <xdr:row>90</xdr:row>
      <xdr:rowOff>359833</xdr:rowOff>
    </xdr:to>
    <xdr:cxnSp macro="">
      <xdr:nvCxnSpPr>
        <xdr:cNvPr id="84" name="Straight Connector 83"/>
        <xdr:cNvCxnSpPr/>
      </xdr:nvCxnSpPr>
      <xdr:spPr>
        <a:xfrm flipV="1">
          <a:off x="19497675" y="36338743"/>
          <a:ext cx="5238750" cy="654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89</xdr:row>
      <xdr:rowOff>209550</xdr:rowOff>
    </xdr:from>
    <xdr:to>
      <xdr:col>37</xdr:col>
      <xdr:colOff>195263</xdr:colOff>
      <xdr:row>89</xdr:row>
      <xdr:rowOff>209550</xdr:rowOff>
    </xdr:to>
    <xdr:cxnSp macro="">
      <xdr:nvCxnSpPr>
        <xdr:cNvPr id="85" name="Straight Connector 84"/>
        <xdr:cNvCxnSpPr/>
      </xdr:nvCxnSpPr>
      <xdr:spPr>
        <a:xfrm>
          <a:off x="19869150" y="35823525"/>
          <a:ext cx="1071563" cy="0"/>
        </a:xfrm>
        <a:prstGeom prst="line">
          <a:avLst/>
        </a:prstGeom>
        <a:ln>
          <a:solidFill>
            <a:srgbClr val="7030A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270427</xdr:colOff>
      <xdr:row>89</xdr:row>
      <xdr:rowOff>128588</xdr:rowOff>
    </xdr:from>
    <xdr:to>
      <xdr:col>38</xdr:col>
      <xdr:colOff>0</xdr:colOff>
      <xdr:row>89</xdr:row>
      <xdr:rowOff>130865</xdr:rowOff>
    </xdr:to>
    <xdr:cxnSp macro="">
      <xdr:nvCxnSpPr>
        <xdr:cNvPr id="86" name="Straight Connector 85"/>
        <xdr:cNvCxnSpPr/>
      </xdr:nvCxnSpPr>
      <xdr:spPr>
        <a:xfrm flipV="1">
          <a:off x="20139577" y="35742563"/>
          <a:ext cx="1044023" cy="2277"/>
        </a:xfrm>
        <a:prstGeom prst="line">
          <a:avLst/>
        </a:prstGeom>
        <a:ln>
          <a:solidFill>
            <a:srgbClr val="7030A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246586</xdr:colOff>
      <xdr:row>86</xdr:row>
      <xdr:rowOff>176517</xdr:rowOff>
    </xdr:from>
    <xdr:to>
      <xdr:col>38</xdr:col>
      <xdr:colOff>109780</xdr:colOff>
      <xdr:row>86</xdr:row>
      <xdr:rowOff>178840</xdr:rowOff>
    </xdr:to>
    <xdr:cxnSp macro="">
      <xdr:nvCxnSpPr>
        <xdr:cNvPr id="87" name="Straight Connector 86"/>
        <xdr:cNvCxnSpPr/>
      </xdr:nvCxnSpPr>
      <xdr:spPr>
        <a:xfrm flipV="1">
          <a:off x="19744261" y="34676067"/>
          <a:ext cx="1549119" cy="23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241617</xdr:colOff>
      <xdr:row>87</xdr:row>
      <xdr:rowOff>102757</xdr:rowOff>
    </xdr:from>
    <xdr:to>
      <xdr:col>38</xdr:col>
      <xdr:colOff>104811</xdr:colOff>
      <xdr:row>87</xdr:row>
      <xdr:rowOff>107380</xdr:rowOff>
    </xdr:to>
    <xdr:cxnSp macro="">
      <xdr:nvCxnSpPr>
        <xdr:cNvPr id="88" name="Straight Connector 87"/>
        <xdr:cNvCxnSpPr/>
      </xdr:nvCxnSpPr>
      <xdr:spPr>
        <a:xfrm flipV="1">
          <a:off x="19739292" y="3497378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260805</xdr:colOff>
      <xdr:row>88</xdr:row>
      <xdr:rowOff>91345</xdr:rowOff>
    </xdr:from>
    <xdr:to>
      <xdr:col>38</xdr:col>
      <xdr:colOff>123999</xdr:colOff>
      <xdr:row>88</xdr:row>
      <xdr:rowOff>95968</xdr:rowOff>
    </xdr:to>
    <xdr:cxnSp macro="">
      <xdr:nvCxnSpPr>
        <xdr:cNvPr id="89" name="Straight Connector 88"/>
        <xdr:cNvCxnSpPr/>
      </xdr:nvCxnSpPr>
      <xdr:spPr>
        <a:xfrm flipV="1">
          <a:off x="19758480" y="3533384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259976</xdr:colOff>
      <xdr:row>88</xdr:row>
      <xdr:rowOff>365684</xdr:rowOff>
    </xdr:from>
    <xdr:to>
      <xdr:col>38</xdr:col>
      <xdr:colOff>123170</xdr:colOff>
      <xdr:row>88</xdr:row>
      <xdr:rowOff>370307</xdr:rowOff>
    </xdr:to>
    <xdr:cxnSp macro="">
      <xdr:nvCxnSpPr>
        <xdr:cNvPr id="90" name="Straight Connector 89"/>
        <xdr:cNvCxnSpPr/>
      </xdr:nvCxnSpPr>
      <xdr:spPr>
        <a:xfrm flipV="1">
          <a:off x="19757651" y="3560818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259292</xdr:colOff>
      <xdr:row>85</xdr:row>
      <xdr:rowOff>254001</xdr:rowOff>
    </xdr:from>
    <xdr:to>
      <xdr:col>45</xdr:col>
      <xdr:colOff>259291</xdr:colOff>
      <xdr:row>85</xdr:row>
      <xdr:rowOff>269875</xdr:rowOff>
    </xdr:to>
    <xdr:cxnSp macro="">
      <xdr:nvCxnSpPr>
        <xdr:cNvPr id="91" name="Straight Connector 90"/>
        <xdr:cNvCxnSpPr/>
      </xdr:nvCxnSpPr>
      <xdr:spPr>
        <a:xfrm>
          <a:off x="15946967" y="34382076"/>
          <a:ext cx="8610599" cy="1587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85</xdr:row>
      <xdr:rowOff>5292</xdr:rowOff>
    </xdr:from>
    <xdr:to>
      <xdr:col>27</xdr:col>
      <xdr:colOff>5293</xdr:colOff>
      <xdr:row>91</xdr:row>
      <xdr:rowOff>0</xdr:rowOff>
    </xdr:to>
    <xdr:cxnSp macro="">
      <xdr:nvCxnSpPr>
        <xdr:cNvPr id="92" name="Straight Connector 91"/>
        <xdr:cNvCxnSpPr/>
      </xdr:nvCxnSpPr>
      <xdr:spPr>
        <a:xfrm flipH="1">
          <a:off x="15687675" y="34133367"/>
          <a:ext cx="5293" cy="222355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438150</xdr:colOff>
      <xdr:row>84</xdr:row>
      <xdr:rowOff>369358</xdr:rowOff>
    </xdr:from>
    <xdr:to>
      <xdr:col>46</xdr:col>
      <xdr:colOff>0</xdr:colOff>
      <xdr:row>90</xdr:row>
      <xdr:rowOff>365125</xdr:rowOff>
    </xdr:to>
    <xdr:cxnSp macro="">
      <xdr:nvCxnSpPr>
        <xdr:cNvPr id="93" name="Straight Connector 92"/>
        <xdr:cNvCxnSpPr/>
      </xdr:nvCxnSpPr>
      <xdr:spPr>
        <a:xfrm>
          <a:off x="24736425" y="34125958"/>
          <a:ext cx="0" cy="222461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205318</xdr:colOff>
      <xdr:row>90</xdr:row>
      <xdr:rowOff>152401</xdr:rowOff>
    </xdr:from>
    <xdr:to>
      <xdr:col>45</xdr:col>
      <xdr:colOff>205317</xdr:colOff>
      <xdr:row>90</xdr:row>
      <xdr:rowOff>168275</xdr:rowOff>
    </xdr:to>
    <xdr:cxnSp macro="">
      <xdr:nvCxnSpPr>
        <xdr:cNvPr id="94" name="Straight Connector 93"/>
        <xdr:cNvCxnSpPr/>
      </xdr:nvCxnSpPr>
      <xdr:spPr>
        <a:xfrm>
          <a:off x="15892993" y="36137851"/>
          <a:ext cx="8610599" cy="1587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455877</xdr:colOff>
      <xdr:row>85</xdr:row>
      <xdr:rowOff>275962</xdr:rowOff>
    </xdr:from>
    <xdr:to>
      <xdr:col>31</xdr:col>
      <xdr:colOff>35720</xdr:colOff>
      <xdr:row>86</xdr:row>
      <xdr:rowOff>119063</xdr:rowOff>
    </xdr:to>
    <xdr:sp macro="" textlink="">
      <xdr:nvSpPr>
        <xdr:cNvPr id="95" name="Donut 94"/>
        <xdr:cNvSpPr/>
      </xdr:nvSpPr>
      <xdr:spPr>
        <a:xfrm>
          <a:off x="17629452" y="34404037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130528</xdr:colOff>
      <xdr:row>53</xdr:row>
      <xdr:rowOff>130528</xdr:rowOff>
    </xdr:from>
    <xdr:to>
      <xdr:col>37</xdr:col>
      <xdr:colOff>329711</xdr:colOff>
      <xdr:row>53</xdr:row>
      <xdr:rowOff>131884</xdr:rowOff>
    </xdr:to>
    <xdr:cxnSp macro="">
      <xdr:nvCxnSpPr>
        <xdr:cNvPr id="96" name="Straight Connector 95"/>
        <xdr:cNvCxnSpPr/>
      </xdr:nvCxnSpPr>
      <xdr:spPr>
        <a:xfrm>
          <a:off x="19999678" y="22371403"/>
          <a:ext cx="1075483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134762</xdr:colOff>
      <xdr:row>52</xdr:row>
      <xdr:rowOff>162983</xdr:rowOff>
    </xdr:from>
    <xdr:to>
      <xdr:col>37</xdr:col>
      <xdr:colOff>333945</xdr:colOff>
      <xdr:row>52</xdr:row>
      <xdr:rowOff>164339</xdr:rowOff>
    </xdr:to>
    <xdr:cxnSp macro="">
      <xdr:nvCxnSpPr>
        <xdr:cNvPr id="97" name="Straight Connector 96"/>
        <xdr:cNvCxnSpPr/>
      </xdr:nvCxnSpPr>
      <xdr:spPr>
        <a:xfrm>
          <a:off x="20003912" y="22032383"/>
          <a:ext cx="1075483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138995</xdr:colOff>
      <xdr:row>51</xdr:row>
      <xdr:rowOff>202494</xdr:rowOff>
    </xdr:from>
    <xdr:to>
      <xdr:col>37</xdr:col>
      <xdr:colOff>338178</xdr:colOff>
      <xdr:row>51</xdr:row>
      <xdr:rowOff>203850</xdr:rowOff>
    </xdr:to>
    <xdr:cxnSp macro="">
      <xdr:nvCxnSpPr>
        <xdr:cNvPr id="98" name="Straight Connector 97"/>
        <xdr:cNvCxnSpPr/>
      </xdr:nvCxnSpPr>
      <xdr:spPr>
        <a:xfrm>
          <a:off x="20008145" y="21700419"/>
          <a:ext cx="1075483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136173</xdr:colOff>
      <xdr:row>50</xdr:row>
      <xdr:rowOff>206728</xdr:rowOff>
    </xdr:from>
    <xdr:to>
      <xdr:col>37</xdr:col>
      <xdr:colOff>335356</xdr:colOff>
      <xdr:row>50</xdr:row>
      <xdr:rowOff>208084</xdr:rowOff>
    </xdr:to>
    <xdr:cxnSp macro="">
      <xdr:nvCxnSpPr>
        <xdr:cNvPr id="99" name="Straight Connector 98"/>
        <xdr:cNvCxnSpPr/>
      </xdr:nvCxnSpPr>
      <xdr:spPr>
        <a:xfrm>
          <a:off x="20005323" y="21333178"/>
          <a:ext cx="1075483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428625</xdr:colOff>
      <xdr:row>56</xdr:row>
      <xdr:rowOff>351235</xdr:rowOff>
    </xdr:from>
    <xdr:to>
      <xdr:col>42</xdr:col>
      <xdr:colOff>428626</xdr:colOff>
      <xdr:row>84</xdr:row>
      <xdr:rowOff>289719</xdr:rowOff>
    </xdr:to>
    <xdr:cxnSp macro="">
      <xdr:nvCxnSpPr>
        <xdr:cNvPr id="100" name="Straight Arrow Connector 99"/>
        <xdr:cNvCxnSpPr/>
      </xdr:nvCxnSpPr>
      <xdr:spPr>
        <a:xfrm>
          <a:off x="23412450" y="23706535"/>
          <a:ext cx="1" cy="10339784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387614</xdr:colOff>
      <xdr:row>57</xdr:row>
      <xdr:rowOff>11906</xdr:rowOff>
    </xdr:from>
    <xdr:to>
      <xdr:col>39</xdr:col>
      <xdr:colOff>399520</xdr:colOff>
      <xdr:row>63</xdr:row>
      <xdr:rowOff>0</xdr:rowOff>
    </xdr:to>
    <xdr:cxnSp macro="">
      <xdr:nvCxnSpPr>
        <xdr:cNvPr id="101" name="Straight Arrow Connector 100"/>
        <xdr:cNvCxnSpPr/>
      </xdr:nvCxnSpPr>
      <xdr:spPr>
        <a:xfrm flipH="1">
          <a:off x="21914114" y="23738681"/>
          <a:ext cx="11906" cy="221694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104775</xdr:colOff>
      <xdr:row>86</xdr:row>
      <xdr:rowOff>176212</xdr:rowOff>
    </xdr:from>
    <xdr:to>
      <xdr:col>34</xdr:col>
      <xdr:colOff>107155</xdr:colOff>
      <xdr:row>89</xdr:row>
      <xdr:rowOff>76200</xdr:rowOff>
    </xdr:to>
    <xdr:cxnSp macro="">
      <xdr:nvCxnSpPr>
        <xdr:cNvPr id="102" name="Straight Arrow Connector 101"/>
        <xdr:cNvCxnSpPr/>
      </xdr:nvCxnSpPr>
      <xdr:spPr>
        <a:xfrm flipH="1">
          <a:off x="19602450" y="34675762"/>
          <a:ext cx="2380" cy="101441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12425</xdr:colOff>
      <xdr:row>57</xdr:row>
      <xdr:rowOff>248478</xdr:rowOff>
    </xdr:from>
    <xdr:to>
      <xdr:col>34</xdr:col>
      <xdr:colOff>157371</xdr:colOff>
      <xdr:row>62</xdr:row>
      <xdr:rowOff>352011</xdr:rowOff>
    </xdr:to>
    <xdr:sp macro="" textlink="">
      <xdr:nvSpPr>
        <xdr:cNvPr id="103" name="Left Brace 102"/>
        <xdr:cNvSpPr/>
      </xdr:nvSpPr>
      <xdr:spPr>
        <a:xfrm>
          <a:off x="19071950" y="23975253"/>
          <a:ext cx="583096" cy="1960908"/>
        </a:xfrm>
        <a:prstGeom prst="leftBrace">
          <a:avLst>
            <a:gd name="adj1" fmla="val 141666"/>
            <a:gd name="adj2" fmla="val 3355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17972</xdr:colOff>
      <xdr:row>78</xdr:row>
      <xdr:rowOff>368419</xdr:rowOff>
    </xdr:from>
    <xdr:to>
      <xdr:col>34</xdr:col>
      <xdr:colOff>162918</xdr:colOff>
      <xdr:row>84</xdr:row>
      <xdr:rowOff>103532</xdr:rowOff>
    </xdr:to>
    <xdr:sp macro="" textlink="">
      <xdr:nvSpPr>
        <xdr:cNvPr id="104" name="Left Brace 103"/>
        <xdr:cNvSpPr/>
      </xdr:nvSpPr>
      <xdr:spPr>
        <a:xfrm>
          <a:off x="19077497" y="31896169"/>
          <a:ext cx="583096" cy="1963963"/>
        </a:xfrm>
        <a:prstGeom prst="leftBrace">
          <a:avLst>
            <a:gd name="adj1" fmla="val 141666"/>
            <a:gd name="adj2" fmla="val 2847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21051</xdr:colOff>
      <xdr:row>62</xdr:row>
      <xdr:rowOff>355949</xdr:rowOff>
    </xdr:from>
    <xdr:to>
      <xdr:col>34</xdr:col>
      <xdr:colOff>165997</xdr:colOff>
      <xdr:row>78</xdr:row>
      <xdr:rowOff>350448</xdr:rowOff>
    </xdr:to>
    <xdr:sp macro="" textlink="">
      <xdr:nvSpPr>
        <xdr:cNvPr id="105" name="Left Brace 104"/>
        <xdr:cNvSpPr/>
      </xdr:nvSpPr>
      <xdr:spPr>
        <a:xfrm>
          <a:off x="19080576" y="25940099"/>
          <a:ext cx="583096" cy="5938099"/>
        </a:xfrm>
        <a:prstGeom prst="leftBrace">
          <a:avLst>
            <a:gd name="adj1" fmla="val 141666"/>
            <a:gd name="adj2" fmla="val 3355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62</xdr:row>
      <xdr:rowOff>358468</xdr:rowOff>
    </xdr:from>
    <xdr:to>
      <xdr:col>54</xdr:col>
      <xdr:colOff>80872</xdr:colOff>
      <xdr:row>63</xdr:row>
      <xdr:rowOff>0</xdr:rowOff>
    </xdr:to>
    <xdr:cxnSp macro="">
      <xdr:nvCxnSpPr>
        <xdr:cNvPr id="106" name="Straight Connector 105"/>
        <xdr:cNvCxnSpPr/>
      </xdr:nvCxnSpPr>
      <xdr:spPr>
        <a:xfrm>
          <a:off x="1571625" y="25942618"/>
          <a:ext cx="27265222" cy="13007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78</xdr:row>
      <xdr:rowOff>341463</xdr:rowOff>
    </xdr:from>
    <xdr:to>
      <xdr:col>54</xdr:col>
      <xdr:colOff>8985</xdr:colOff>
      <xdr:row>79</xdr:row>
      <xdr:rowOff>20484</xdr:rowOff>
    </xdr:to>
    <xdr:cxnSp macro="">
      <xdr:nvCxnSpPr>
        <xdr:cNvPr id="107" name="Straight Connector 106"/>
        <xdr:cNvCxnSpPr/>
      </xdr:nvCxnSpPr>
      <xdr:spPr>
        <a:xfrm flipV="1">
          <a:off x="1571625" y="31869213"/>
          <a:ext cx="27193335" cy="50496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43</xdr:col>
      <xdr:colOff>375159</xdr:colOff>
      <xdr:row>80</xdr:row>
      <xdr:rowOff>293119</xdr:rowOff>
    </xdr:from>
    <xdr:ext cx="1018357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8" name="TextBox 107"/>
            <xdr:cNvSpPr txBox="1"/>
          </xdr:nvSpPr>
          <xdr:spPr>
            <a:xfrm>
              <a:off x="23797134" y="32563819"/>
              <a:ext cx="101835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 xmlns:m="http://schemas.openxmlformats.org/officeDocument/2006/math">
                  <m:sSub>
                    <m:sSubPr>
                      <m:ctrlPr>
                        <a:rPr lang="en-US" sz="2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𝑳</m:t>
                      </m:r>
                    </m:e>
                    <m:sub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𝟎</m:t>
                      </m:r>
                    </m:sub>
                  </m:sSub>
                </m:oMath>
              </a14:m>
              <a:r>
                <a:rPr lang="en-US" sz="2400" b="1"/>
                <a:t>=max</a:t>
              </a:r>
            </a:p>
          </xdr:txBody>
        </xdr:sp>
      </mc:Choice>
      <mc:Fallback>
        <xdr:sp macro="" textlink="">
          <xdr:nvSpPr>
            <xdr:cNvPr id="108" name="TextBox 107"/>
            <xdr:cNvSpPr txBox="1"/>
          </xdr:nvSpPr>
          <xdr:spPr>
            <a:xfrm>
              <a:off x="23797134" y="32563819"/>
              <a:ext cx="101835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𝑳_𝟎</a:t>
              </a:r>
              <a:r>
                <a:rPr lang="en-US" sz="2400" b="1"/>
                <a:t>=max</a:t>
              </a:r>
            </a:p>
          </xdr:txBody>
        </xdr:sp>
      </mc:Fallback>
    </mc:AlternateContent>
    <xdr:clientData/>
  </xdr:oneCellAnchor>
  <xdr:twoCellAnchor>
    <xdr:from>
      <xdr:col>46</xdr:col>
      <xdr:colOff>125803</xdr:colOff>
      <xdr:row>79</xdr:row>
      <xdr:rowOff>359434</xdr:rowOff>
    </xdr:from>
    <xdr:to>
      <xdr:col>47</xdr:col>
      <xdr:colOff>80874</xdr:colOff>
      <xdr:row>86</xdr:row>
      <xdr:rowOff>0</xdr:rowOff>
    </xdr:to>
    <xdr:sp macro="" textlink="">
      <xdr:nvSpPr>
        <xdr:cNvPr id="109" name="Left Brace 108"/>
        <xdr:cNvSpPr/>
      </xdr:nvSpPr>
      <xdr:spPr>
        <a:xfrm>
          <a:off x="24862228" y="32258659"/>
          <a:ext cx="393221" cy="2240891"/>
        </a:xfrm>
        <a:prstGeom prst="leftBrace">
          <a:avLst>
            <a:gd name="adj1" fmla="val 48356"/>
            <a:gd name="adj2" fmla="val 22865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47</xdr:col>
      <xdr:colOff>144042</xdr:colOff>
      <xdr:row>79</xdr:row>
      <xdr:rowOff>341462</xdr:rowOff>
    </xdr:from>
    <xdr:ext cx="256352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0" name="TextBox 109"/>
            <xdr:cNvSpPr txBox="1"/>
          </xdr:nvSpPr>
          <xdr:spPr>
            <a:xfrm>
              <a:off x="25318617" y="32240687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𝒃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10" name="TextBox 109"/>
            <xdr:cNvSpPr txBox="1"/>
          </xdr:nvSpPr>
          <xdr:spPr>
            <a:xfrm>
              <a:off x="25318617" y="32240687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47</xdr:col>
      <xdr:colOff>157808</xdr:colOff>
      <xdr:row>80</xdr:row>
      <xdr:rowOff>368061</xdr:rowOff>
    </xdr:from>
    <xdr:ext cx="264047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1" name="TextBox 110"/>
            <xdr:cNvSpPr txBox="1"/>
          </xdr:nvSpPr>
          <xdr:spPr>
            <a:xfrm>
              <a:off x="25332383" y="32638761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𝒉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11" name="TextBox 110"/>
            <xdr:cNvSpPr txBox="1"/>
          </xdr:nvSpPr>
          <xdr:spPr>
            <a:xfrm>
              <a:off x="25332383" y="32638761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𝒉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47</xdr:col>
      <xdr:colOff>135865</xdr:colOff>
      <xdr:row>82</xdr:row>
      <xdr:rowOff>5572</xdr:rowOff>
    </xdr:from>
    <xdr:ext cx="577017" cy="69384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2" name="TextBox 111"/>
            <xdr:cNvSpPr txBox="1"/>
          </xdr:nvSpPr>
          <xdr:spPr>
            <a:xfrm>
              <a:off x="25310440" y="33019222"/>
              <a:ext cx="577017" cy="693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𝒍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𝒏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12" name="TextBox 111"/>
            <xdr:cNvSpPr txBox="1"/>
          </xdr:nvSpPr>
          <xdr:spPr>
            <a:xfrm>
              <a:off x="25310440" y="33019222"/>
              <a:ext cx="577017" cy="693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400" b="1" i="0">
                  <a:latin typeface="Cambria Math" panose="02040503050406030204" pitchFamily="18" charset="0"/>
                </a:rPr>
                <a:t>𝟏/𝟔 𝒍_𝒏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47</xdr:col>
      <xdr:colOff>97131</xdr:colOff>
      <xdr:row>84</xdr:row>
      <xdr:rowOff>197687</xdr:rowOff>
    </xdr:from>
    <xdr:ext cx="87851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3" name="TextBox 112"/>
            <xdr:cNvSpPr txBox="1"/>
          </xdr:nvSpPr>
          <xdr:spPr>
            <a:xfrm>
              <a:off x="25271706" y="33954287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𝟒𝟓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13" name="TextBox 112"/>
            <xdr:cNvSpPr txBox="1"/>
          </xdr:nvSpPr>
          <xdr:spPr>
            <a:xfrm>
              <a:off x="25271706" y="33954287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𝟒𝟓𝒄𝒎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</xdr:col>
      <xdr:colOff>285752</xdr:colOff>
      <xdr:row>82</xdr:row>
      <xdr:rowOff>214348</xdr:rowOff>
    </xdr:from>
    <xdr:ext cx="1492717" cy="50097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4" name="TextBox 113"/>
            <xdr:cNvSpPr txBox="1"/>
          </xdr:nvSpPr>
          <xdr:spPr>
            <a:xfrm>
              <a:off x="809627" y="33227998"/>
              <a:ext cx="1492717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 xmlns:m="http://schemas.openxmlformats.org/officeDocument/2006/math">
                  <m:sSub>
                    <m:sSubPr>
                      <m:ctrlPr>
                        <a:rPr lang="en-US" sz="32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1" i="1">
                          <a:latin typeface="Cambria Math" panose="02040503050406030204" pitchFamily="18" charset="0"/>
                        </a:rPr>
                        <m:t>𝑺</m:t>
                      </m:r>
                    </m:e>
                    <m:sub>
                      <m:r>
                        <a:rPr lang="en-US" sz="3200" b="1" i="1">
                          <a:latin typeface="Cambria Math" panose="02040503050406030204" pitchFamily="18" charset="0"/>
                        </a:rPr>
                        <m:t>𝟎</m:t>
                      </m:r>
                    </m:sub>
                  </m:sSub>
                </m:oMath>
              </a14:m>
              <a:r>
                <a:rPr lang="en-US" sz="3200" b="1"/>
                <a:t>&lt;=min</a:t>
              </a:r>
            </a:p>
          </xdr:txBody>
        </xdr:sp>
      </mc:Choice>
      <mc:Fallback>
        <xdr:sp macro="" textlink="">
          <xdr:nvSpPr>
            <xdr:cNvPr id="114" name="TextBox 113"/>
            <xdr:cNvSpPr txBox="1"/>
          </xdr:nvSpPr>
          <xdr:spPr>
            <a:xfrm>
              <a:off x="809627" y="33227998"/>
              <a:ext cx="1492717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3200" b="1" i="0">
                  <a:latin typeface="Cambria Math" panose="02040503050406030204" pitchFamily="18" charset="0"/>
                </a:rPr>
                <a:t>𝑺_𝟎</a:t>
              </a:r>
              <a:r>
                <a:rPr lang="en-US" sz="3200" b="1"/>
                <a:t>&lt;=min</a:t>
              </a:r>
            </a:p>
          </xdr:txBody>
        </xdr:sp>
      </mc:Fallback>
    </mc:AlternateContent>
    <xdr:clientData/>
  </xdr:oneCellAnchor>
  <xdr:twoCellAnchor>
    <xdr:from>
      <xdr:col>5</xdr:col>
      <xdr:colOff>11906</xdr:colOff>
      <xdr:row>79</xdr:row>
      <xdr:rowOff>94675</xdr:rowOff>
    </xdr:from>
    <xdr:to>
      <xdr:col>6</xdr:col>
      <xdr:colOff>210580</xdr:colOff>
      <xdr:row>99</xdr:row>
      <xdr:rowOff>0</xdr:rowOff>
    </xdr:to>
    <xdr:sp macro="" textlink="">
      <xdr:nvSpPr>
        <xdr:cNvPr id="115" name="Left Brace 114"/>
        <xdr:cNvSpPr/>
      </xdr:nvSpPr>
      <xdr:spPr>
        <a:xfrm>
          <a:off x="2593181" y="31993900"/>
          <a:ext cx="1322624" cy="7334825"/>
        </a:xfrm>
        <a:prstGeom prst="leftBrace">
          <a:avLst>
            <a:gd name="adj1" fmla="val 73316"/>
            <a:gd name="adj2" fmla="val 21788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95248</xdr:colOff>
      <xdr:row>79</xdr:row>
      <xdr:rowOff>165115</xdr:rowOff>
    </xdr:from>
    <xdr:to>
      <xdr:col>19</xdr:col>
      <xdr:colOff>95248</xdr:colOff>
      <xdr:row>82</xdr:row>
      <xdr:rowOff>75257</xdr:rowOff>
    </xdr:to>
    <xdr:sp macro="" textlink="">
      <xdr:nvSpPr>
        <xdr:cNvPr id="116" name="Left Brace 115"/>
        <xdr:cNvSpPr/>
      </xdr:nvSpPr>
      <xdr:spPr>
        <a:xfrm>
          <a:off x="9629773" y="32064340"/>
          <a:ext cx="533400" cy="1024567"/>
        </a:xfrm>
        <a:prstGeom prst="leftBrace">
          <a:avLst>
            <a:gd name="adj1" fmla="val 42737"/>
            <a:gd name="adj2" fmla="val 36128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16</xdr:col>
      <xdr:colOff>375954</xdr:colOff>
      <xdr:row>82</xdr:row>
      <xdr:rowOff>338229</xdr:rowOff>
    </xdr:from>
    <xdr:ext cx="60087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7" name="TextBox 116"/>
            <xdr:cNvSpPr txBox="1"/>
          </xdr:nvSpPr>
          <xdr:spPr>
            <a:xfrm>
              <a:off x="8938929" y="33351879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𝟔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17" name="TextBox 116"/>
            <xdr:cNvSpPr txBox="1"/>
          </xdr:nvSpPr>
          <xdr:spPr>
            <a:xfrm>
              <a:off x="8938929" y="33351879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𝟔𝒅_𝒃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</xdr:col>
      <xdr:colOff>299769</xdr:colOff>
      <xdr:row>64</xdr:row>
      <xdr:rowOff>79806</xdr:rowOff>
    </xdr:from>
    <xdr:ext cx="1257588" cy="500971"/>
    <xdr:sp macro="" textlink="">
      <xdr:nvSpPr>
        <xdr:cNvPr id="118" name="TextBox 117"/>
        <xdr:cNvSpPr txBox="1"/>
      </xdr:nvSpPr>
      <xdr:spPr>
        <a:xfrm>
          <a:off x="823644" y="26406906"/>
          <a:ext cx="1257588" cy="500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lang="en-US" sz="3200" b="1"/>
            <a:t>S&lt;=min</a:t>
          </a:r>
        </a:p>
      </xdr:txBody>
    </xdr:sp>
    <xdr:clientData/>
  </xdr:oneCellAnchor>
  <xdr:twoCellAnchor>
    <xdr:from>
      <xdr:col>4</xdr:col>
      <xdr:colOff>309562</xdr:colOff>
      <xdr:row>63</xdr:row>
      <xdr:rowOff>170506</xdr:rowOff>
    </xdr:from>
    <xdr:to>
      <xdr:col>4</xdr:col>
      <xdr:colOff>318548</xdr:colOff>
      <xdr:row>78</xdr:row>
      <xdr:rowOff>278337</xdr:rowOff>
    </xdr:to>
    <xdr:cxnSp macro="">
      <xdr:nvCxnSpPr>
        <xdr:cNvPr id="119" name="Straight Connector 118"/>
        <xdr:cNvCxnSpPr/>
      </xdr:nvCxnSpPr>
      <xdr:spPr>
        <a:xfrm flipH="1">
          <a:off x="2386012" y="26126131"/>
          <a:ext cx="8986" cy="567995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178594</xdr:colOff>
      <xdr:row>64</xdr:row>
      <xdr:rowOff>62901</xdr:rowOff>
    </xdr:from>
    <xdr:to>
      <xdr:col>15</xdr:col>
      <xdr:colOff>166688</xdr:colOff>
      <xdr:row>65</xdr:row>
      <xdr:rowOff>297655</xdr:rowOff>
    </xdr:to>
    <xdr:sp macro="" textlink="">
      <xdr:nvSpPr>
        <xdr:cNvPr id="120" name="Left Brace 119"/>
        <xdr:cNvSpPr/>
      </xdr:nvSpPr>
      <xdr:spPr>
        <a:xfrm>
          <a:off x="7379494" y="26390001"/>
          <a:ext cx="426244" cy="606229"/>
        </a:xfrm>
        <a:prstGeom prst="leftBrace">
          <a:avLst>
            <a:gd name="adj1" fmla="val 68575"/>
            <a:gd name="adj2" fmla="val 43464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5</xdr:col>
      <xdr:colOff>33054</xdr:colOff>
      <xdr:row>75</xdr:row>
      <xdr:rowOff>358230</xdr:rowOff>
    </xdr:from>
    <xdr:ext cx="3069238" cy="106817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1" name="TextBox 120"/>
            <xdr:cNvSpPr txBox="1"/>
          </xdr:nvSpPr>
          <xdr:spPr>
            <a:xfrm>
              <a:off x="2600158" y="29908962"/>
              <a:ext cx="3069238" cy="1068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𝑺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𝒄𝒂𝒍𝒄𝒖𝒍𝒂𝒕𝒆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𝒇𝒓𝒐𝒎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𝒗</m:t>
                            </m:r>
                          </m:sub>
                        </m:sSub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den>
                    </m:f>
                  </m:oMath>
                </m:oMathPara>
              </a14:m>
              <a:endParaRPr lang="en-US" sz="2400" b="1"/>
            </a:p>
            <a:p>
              <a:pPr algn="ctr"/>
              <a:r>
                <a:rPr lang="en-US" sz="2400" b="1"/>
                <a:t>(cm2/m)</a:t>
              </a:r>
            </a:p>
          </xdr:txBody>
        </xdr:sp>
      </mc:Choice>
      <mc:Fallback>
        <xdr:sp macro="" textlink="">
          <xdr:nvSpPr>
            <xdr:cNvPr id="121" name="TextBox 120"/>
            <xdr:cNvSpPr txBox="1"/>
          </xdr:nvSpPr>
          <xdr:spPr>
            <a:xfrm>
              <a:off x="2600158" y="29908962"/>
              <a:ext cx="3069238" cy="1068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𝑺 𝒄𝒂𝒍𝒄𝒖𝒍𝒂𝒕𝒆 𝒇𝒓𝒐𝒎  𝑨_𝒗/𝑺</a:t>
              </a:r>
              <a:endParaRPr lang="en-US" sz="2400" b="1"/>
            </a:p>
            <a:p>
              <a:pPr algn="ctr"/>
              <a:r>
                <a:rPr lang="en-US" sz="2400" b="1"/>
                <a:t>(cm2/m)</a:t>
              </a:r>
            </a:p>
          </xdr:txBody>
        </xdr:sp>
      </mc:Fallback>
    </mc:AlternateContent>
    <xdr:clientData/>
  </xdr:oneCellAnchor>
  <xdr:twoCellAnchor>
    <xdr:from>
      <xdr:col>34</xdr:col>
      <xdr:colOff>171331</xdr:colOff>
      <xdr:row>54</xdr:row>
      <xdr:rowOff>306617</xdr:rowOff>
    </xdr:from>
    <xdr:to>
      <xdr:col>34</xdr:col>
      <xdr:colOff>337687</xdr:colOff>
      <xdr:row>56</xdr:row>
      <xdr:rowOff>63499</xdr:rowOff>
    </xdr:to>
    <xdr:sp macro="" textlink="">
      <xdr:nvSpPr>
        <xdr:cNvPr id="122" name="Left Brace 121"/>
        <xdr:cNvSpPr/>
      </xdr:nvSpPr>
      <xdr:spPr>
        <a:xfrm>
          <a:off x="19669006" y="22918967"/>
          <a:ext cx="166356" cy="499832"/>
        </a:xfrm>
        <a:prstGeom prst="leftBrace">
          <a:avLst>
            <a:gd name="adj1" fmla="val 141666"/>
            <a:gd name="adj2" fmla="val 3355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52917</xdr:colOff>
      <xdr:row>53</xdr:row>
      <xdr:rowOff>21167</xdr:rowOff>
    </xdr:from>
    <xdr:to>
      <xdr:col>34</xdr:col>
      <xdr:colOff>150396</xdr:colOff>
      <xdr:row>55</xdr:row>
      <xdr:rowOff>185488</xdr:rowOff>
    </xdr:to>
    <xdr:cxnSp macro="">
      <xdr:nvCxnSpPr>
        <xdr:cNvPr id="123" name="Straight Arrow Connector 122"/>
        <xdr:cNvCxnSpPr/>
      </xdr:nvCxnSpPr>
      <xdr:spPr>
        <a:xfrm flipH="1" flipV="1">
          <a:off x="16816917" y="22262042"/>
          <a:ext cx="2831154" cy="9072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oneCellAnchor>
    <xdr:from>
      <xdr:col>1</xdr:col>
      <xdr:colOff>440532</xdr:colOff>
      <xdr:row>52</xdr:row>
      <xdr:rowOff>181537</xdr:rowOff>
    </xdr:from>
    <xdr:ext cx="2484847" cy="4049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4" name="TextBox 123"/>
            <xdr:cNvSpPr txBox="1"/>
          </xdr:nvSpPr>
          <xdr:spPr>
            <a:xfrm>
              <a:off x="964407" y="22050937"/>
              <a:ext cx="2484847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𝒋𝒐𝒊𝒏𝒕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𝒔𝒉𝒆𝒂𝒓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≤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24" name="TextBox 123"/>
            <xdr:cNvSpPr txBox="1"/>
          </xdr:nvSpPr>
          <xdr:spPr>
            <a:xfrm>
              <a:off x="964407" y="22050937"/>
              <a:ext cx="2484847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𝑺_(𝒋𝒐𝒊𝒏𝒕 𝒔𝒉𝒆𝒂𝒓)≤𝒎𝒊𝒏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6</xdr:col>
      <xdr:colOff>220134</xdr:colOff>
      <xdr:row>47</xdr:row>
      <xdr:rowOff>931333</xdr:rowOff>
    </xdr:from>
    <xdr:to>
      <xdr:col>6</xdr:col>
      <xdr:colOff>222250</xdr:colOff>
      <xdr:row>61</xdr:row>
      <xdr:rowOff>204259</xdr:rowOff>
    </xdr:to>
    <xdr:cxnSp macro="">
      <xdr:nvCxnSpPr>
        <xdr:cNvPr id="125" name="Straight Connector 124"/>
        <xdr:cNvCxnSpPr/>
      </xdr:nvCxnSpPr>
      <xdr:spPr>
        <a:xfrm flipH="1">
          <a:off x="3925359" y="20219458"/>
          <a:ext cx="2116" cy="519747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262129</xdr:colOff>
      <xdr:row>48</xdr:row>
      <xdr:rowOff>171980</xdr:rowOff>
    </xdr:from>
    <xdr:ext cx="1187313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6" name="TextBox 125"/>
            <xdr:cNvSpPr txBox="1"/>
          </xdr:nvSpPr>
          <xdr:spPr>
            <a:xfrm>
              <a:off x="3967354" y="20555480"/>
              <a:ext cx="1187313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/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𝟐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26" name="TextBox 125"/>
            <xdr:cNvSpPr txBox="1"/>
          </xdr:nvSpPr>
          <xdr:spPr>
            <a:xfrm>
              <a:off x="3967354" y="20555480"/>
              <a:ext cx="1187313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𝟏/𝟐𝒎𝒊𝒏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9</xdr:col>
      <xdr:colOff>211142</xdr:colOff>
      <xdr:row>48</xdr:row>
      <xdr:rowOff>102330</xdr:rowOff>
    </xdr:from>
    <xdr:to>
      <xdr:col>10</xdr:col>
      <xdr:colOff>50287</xdr:colOff>
      <xdr:row>49</xdr:row>
      <xdr:rowOff>353934</xdr:rowOff>
    </xdr:to>
    <xdr:sp macro="" textlink="">
      <xdr:nvSpPr>
        <xdr:cNvPr id="127" name="Left Brace 126"/>
        <xdr:cNvSpPr/>
      </xdr:nvSpPr>
      <xdr:spPr>
        <a:xfrm>
          <a:off x="5145092" y="20485830"/>
          <a:ext cx="248720" cy="623079"/>
        </a:xfrm>
        <a:prstGeom prst="leftBrace">
          <a:avLst>
            <a:gd name="adj1" fmla="val 68575"/>
            <a:gd name="adj2" fmla="val 43464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135464</xdr:colOff>
      <xdr:row>48</xdr:row>
      <xdr:rowOff>0</xdr:rowOff>
    </xdr:from>
    <xdr:ext cx="256352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8" name="TextBox 127"/>
            <xdr:cNvSpPr txBox="1"/>
          </xdr:nvSpPr>
          <xdr:spPr>
            <a:xfrm>
              <a:off x="5478989" y="20383500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𝒃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28" name="TextBox 127"/>
            <xdr:cNvSpPr txBox="1"/>
          </xdr:nvSpPr>
          <xdr:spPr>
            <a:xfrm>
              <a:off x="5478989" y="20383500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10</xdr:col>
      <xdr:colOff>140603</xdr:colOff>
      <xdr:row>49</xdr:row>
      <xdr:rowOff>36233</xdr:rowOff>
    </xdr:from>
    <xdr:ext cx="264047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9" name="TextBox 128"/>
            <xdr:cNvSpPr txBox="1"/>
          </xdr:nvSpPr>
          <xdr:spPr>
            <a:xfrm>
              <a:off x="5484128" y="20791208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𝒉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29" name="TextBox 128"/>
            <xdr:cNvSpPr txBox="1"/>
          </xdr:nvSpPr>
          <xdr:spPr>
            <a:xfrm>
              <a:off x="5484128" y="20791208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𝒉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7</xdr:col>
      <xdr:colOff>185584</xdr:colOff>
      <xdr:row>50</xdr:row>
      <xdr:rowOff>363382</xdr:rowOff>
    </xdr:from>
    <xdr:ext cx="2212529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0" name="TextBox 129"/>
            <xdr:cNvSpPr txBox="1"/>
          </xdr:nvSpPr>
          <xdr:spPr>
            <a:xfrm>
              <a:off x="4300384" y="21489832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𝒊𝒇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𝒇𝒚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≤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𝟒𝟎𝟎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𝒎𝒑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0" name="TextBox 129"/>
            <xdr:cNvSpPr txBox="1"/>
          </xdr:nvSpPr>
          <xdr:spPr>
            <a:xfrm>
              <a:off x="4300384" y="21489832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𝒊𝒇 𝒇𝒚≤𝟒𝟎𝟎𝒎𝒑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13</xdr:col>
      <xdr:colOff>316529</xdr:colOff>
      <xdr:row>50</xdr:row>
      <xdr:rowOff>355473</xdr:rowOff>
    </xdr:from>
    <xdr:ext cx="66826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1" name="TextBox 130"/>
            <xdr:cNvSpPr txBox="1"/>
          </xdr:nvSpPr>
          <xdr:spPr>
            <a:xfrm>
              <a:off x="7079279" y="21481923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1" name="TextBox 130"/>
            <xdr:cNvSpPr txBox="1"/>
          </xdr:nvSpPr>
          <xdr:spPr>
            <a:xfrm>
              <a:off x="7079279" y="21481923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15</xdr:col>
      <xdr:colOff>109072</xdr:colOff>
      <xdr:row>50</xdr:row>
      <xdr:rowOff>205762</xdr:rowOff>
    </xdr:from>
    <xdr:to>
      <xdr:col>15</xdr:col>
      <xdr:colOff>470719</xdr:colOff>
      <xdr:row>52</xdr:row>
      <xdr:rowOff>276226</xdr:rowOff>
    </xdr:to>
    <xdr:sp macro="" textlink="">
      <xdr:nvSpPr>
        <xdr:cNvPr id="132" name="Left Brace 131"/>
        <xdr:cNvSpPr/>
      </xdr:nvSpPr>
      <xdr:spPr>
        <a:xfrm>
          <a:off x="7748122" y="21332212"/>
          <a:ext cx="361647" cy="813414"/>
        </a:xfrm>
        <a:prstGeom prst="leftBrace">
          <a:avLst>
            <a:gd name="adj1" fmla="val 47473"/>
            <a:gd name="adj2" fmla="val 33787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310917</xdr:colOff>
      <xdr:row>51</xdr:row>
      <xdr:rowOff>184419</xdr:rowOff>
    </xdr:from>
    <xdr:to>
      <xdr:col>13</xdr:col>
      <xdr:colOff>261671</xdr:colOff>
      <xdr:row>51</xdr:row>
      <xdr:rowOff>211377</xdr:rowOff>
    </xdr:to>
    <xdr:cxnSp macro="">
      <xdr:nvCxnSpPr>
        <xdr:cNvPr id="133" name="Straight Arrow Connector 132"/>
        <xdr:cNvCxnSpPr/>
      </xdr:nvCxnSpPr>
      <xdr:spPr>
        <a:xfrm flipV="1">
          <a:off x="6664092" y="21682344"/>
          <a:ext cx="360329" cy="26958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563542</xdr:colOff>
      <xdr:row>50</xdr:row>
      <xdr:rowOff>36788</xdr:rowOff>
    </xdr:from>
    <xdr:ext cx="60087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4" name="TextBox 133"/>
            <xdr:cNvSpPr txBox="1"/>
          </xdr:nvSpPr>
          <xdr:spPr>
            <a:xfrm>
              <a:off x="8202592" y="21163238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𝟖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4" name="TextBox 133"/>
            <xdr:cNvSpPr txBox="1"/>
          </xdr:nvSpPr>
          <xdr:spPr>
            <a:xfrm>
              <a:off x="8202592" y="21163238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𝟖𝒅_𝒃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15</xdr:col>
      <xdr:colOff>464207</xdr:colOff>
      <xdr:row>52</xdr:row>
      <xdr:rowOff>19332</xdr:rowOff>
    </xdr:from>
    <xdr:ext cx="87851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5" name="TextBox 134"/>
            <xdr:cNvSpPr txBox="1"/>
          </xdr:nvSpPr>
          <xdr:spPr>
            <a:xfrm>
              <a:off x="8103257" y="21888732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𝟐𝟎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5" name="TextBox 134"/>
            <xdr:cNvSpPr txBox="1"/>
          </xdr:nvSpPr>
          <xdr:spPr>
            <a:xfrm>
              <a:off x="8103257" y="21888732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𝟐𝟎𝒄𝒎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22</xdr:col>
      <xdr:colOff>535677</xdr:colOff>
      <xdr:row>51</xdr:row>
      <xdr:rowOff>351672</xdr:rowOff>
    </xdr:from>
    <xdr:ext cx="1800108" cy="4049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6" name="TextBox 135"/>
            <xdr:cNvSpPr txBox="1"/>
          </xdr:nvSpPr>
          <xdr:spPr>
            <a:xfrm>
              <a:off x="13108677" y="21849597"/>
              <a:ext cx="1800108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𝒋𝒐𝒊𝒏𝒕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𝒔𝒉𝒆𝒂𝒓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6" name="TextBox 135"/>
            <xdr:cNvSpPr txBox="1"/>
          </xdr:nvSpPr>
          <xdr:spPr>
            <a:xfrm>
              <a:off x="13108677" y="21849597"/>
              <a:ext cx="1800108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𝑺_(𝒋𝒐𝒊𝒏𝒕 𝒔𝒉𝒆𝒂𝒓)=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7</xdr:col>
      <xdr:colOff>209550</xdr:colOff>
      <xdr:row>54</xdr:row>
      <xdr:rowOff>326594</xdr:rowOff>
    </xdr:from>
    <xdr:ext cx="2212529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7" name="TextBox 136"/>
            <xdr:cNvSpPr txBox="1"/>
          </xdr:nvSpPr>
          <xdr:spPr>
            <a:xfrm>
              <a:off x="4324350" y="22938944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𝒊𝒇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𝒇𝒚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≥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𝟓𝟎𝟎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𝒎𝒑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7" name="TextBox 136"/>
            <xdr:cNvSpPr txBox="1"/>
          </xdr:nvSpPr>
          <xdr:spPr>
            <a:xfrm>
              <a:off x="4324350" y="22938944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𝒊𝒇 𝒇𝒚≥𝟓𝟎𝟎𝒎𝒑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13</xdr:col>
      <xdr:colOff>340495</xdr:colOff>
      <xdr:row>54</xdr:row>
      <xdr:rowOff>318685</xdr:rowOff>
    </xdr:from>
    <xdr:ext cx="66826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8" name="TextBox 137"/>
            <xdr:cNvSpPr txBox="1"/>
          </xdr:nvSpPr>
          <xdr:spPr>
            <a:xfrm>
              <a:off x="7103245" y="22931035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8" name="TextBox 137"/>
            <xdr:cNvSpPr txBox="1"/>
          </xdr:nvSpPr>
          <xdr:spPr>
            <a:xfrm>
              <a:off x="7103245" y="22931035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15</xdr:col>
      <xdr:colOff>133038</xdr:colOff>
      <xdr:row>54</xdr:row>
      <xdr:rowOff>168974</xdr:rowOff>
    </xdr:from>
    <xdr:to>
      <xdr:col>15</xdr:col>
      <xdr:colOff>494685</xdr:colOff>
      <xdr:row>56</xdr:row>
      <xdr:rowOff>239438</xdr:rowOff>
    </xdr:to>
    <xdr:sp macro="" textlink="">
      <xdr:nvSpPr>
        <xdr:cNvPr id="139" name="Left Brace 138"/>
        <xdr:cNvSpPr/>
      </xdr:nvSpPr>
      <xdr:spPr>
        <a:xfrm>
          <a:off x="7772088" y="22781324"/>
          <a:ext cx="361647" cy="813414"/>
        </a:xfrm>
        <a:prstGeom prst="leftBrace">
          <a:avLst>
            <a:gd name="adj1" fmla="val 47473"/>
            <a:gd name="adj2" fmla="val 33787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334883</xdr:colOff>
      <xdr:row>55</xdr:row>
      <xdr:rowOff>147631</xdr:rowOff>
    </xdr:from>
    <xdr:to>
      <xdr:col>13</xdr:col>
      <xdr:colOff>285637</xdr:colOff>
      <xdr:row>55</xdr:row>
      <xdr:rowOff>174589</xdr:rowOff>
    </xdr:to>
    <xdr:cxnSp macro="">
      <xdr:nvCxnSpPr>
        <xdr:cNvPr id="140" name="Straight Arrow Connector 139"/>
        <xdr:cNvCxnSpPr/>
      </xdr:nvCxnSpPr>
      <xdr:spPr>
        <a:xfrm flipV="1">
          <a:off x="6688058" y="23131456"/>
          <a:ext cx="360329" cy="26958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587508</xdr:colOff>
      <xdr:row>54</xdr:row>
      <xdr:rowOff>0</xdr:rowOff>
    </xdr:from>
    <xdr:ext cx="60087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1" name="TextBox 140"/>
            <xdr:cNvSpPr txBox="1"/>
          </xdr:nvSpPr>
          <xdr:spPr>
            <a:xfrm>
              <a:off x="8226558" y="22612350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𝟔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41" name="TextBox 140"/>
            <xdr:cNvSpPr txBox="1"/>
          </xdr:nvSpPr>
          <xdr:spPr>
            <a:xfrm>
              <a:off x="8226558" y="22612350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𝟔𝒅_𝒃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15</xdr:col>
      <xdr:colOff>488173</xdr:colOff>
      <xdr:row>55</xdr:row>
      <xdr:rowOff>354019</xdr:rowOff>
    </xdr:from>
    <xdr:ext cx="87851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2" name="TextBox 141"/>
            <xdr:cNvSpPr txBox="1"/>
          </xdr:nvSpPr>
          <xdr:spPr>
            <a:xfrm>
              <a:off x="8127223" y="23337844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𝟏𝟓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42" name="TextBox 141"/>
            <xdr:cNvSpPr txBox="1"/>
          </xdr:nvSpPr>
          <xdr:spPr>
            <a:xfrm>
              <a:off x="8127223" y="23337844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𝟏𝟓𝒄𝒎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8</xdr:col>
      <xdr:colOff>228600</xdr:colOff>
      <xdr:row>57</xdr:row>
      <xdr:rowOff>361950</xdr:rowOff>
    </xdr:from>
    <xdr:ext cx="87851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3" name="TextBox 142"/>
            <xdr:cNvSpPr txBox="1"/>
          </xdr:nvSpPr>
          <xdr:spPr>
            <a:xfrm>
              <a:off x="4752975" y="24088725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𝟐𝟎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43" name="TextBox 142"/>
            <xdr:cNvSpPr txBox="1"/>
          </xdr:nvSpPr>
          <xdr:spPr>
            <a:xfrm>
              <a:off x="4752975" y="24088725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𝟐𝟎𝒄𝒎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33</xdr:col>
      <xdr:colOff>114299</xdr:colOff>
      <xdr:row>86</xdr:row>
      <xdr:rowOff>190501</xdr:rowOff>
    </xdr:from>
    <xdr:to>
      <xdr:col>33</xdr:col>
      <xdr:colOff>393220</xdr:colOff>
      <xdr:row>89</xdr:row>
      <xdr:rowOff>28576</xdr:rowOff>
    </xdr:to>
    <xdr:sp macro="" textlink="">
      <xdr:nvSpPr>
        <xdr:cNvPr id="144" name="Left Brace 143"/>
        <xdr:cNvSpPr/>
      </xdr:nvSpPr>
      <xdr:spPr>
        <a:xfrm>
          <a:off x="19173824" y="34690051"/>
          <a:ext cx="278921" cy="952500"/>
        </a:xfrm>
        <a:prstGeom prst="leftBrace">
          <a:avLst>
            <a:gd name="adj1" fmla="val 42976"/>
            <a:gd name="adj2" fmla="val 33787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333372</xdr:colOff>
      <xdr:row>86</xdr:row>
      <xdr:rowOff>180975</xdr:rowOff>
    </xdr:from>
    <xdr:to>
      <xdr:col>39</xdr:col>
      <xdr:colOff>285749</xdr:colOff>
      <xdr:row>88</xdr:row>
      <xdr:rowOff>352425</xdr:rowOff>
    </xdr:to>
    <xdr:sp macro="" textlink="">
      <xdr:nvSpPr>
        <xdr:cNvPr id="145" name="Left Brace 144"/>
        <xdr:cNvSpPr/>
      </xdr:nvSpPr>
      <xdr:spPr>
        <a:xfrm rot="10800000">
          <a:off x="21516972" y="34680525"/>
          <a:ext cx="295277" cy="914400"/>
        </a:xfrm>
        <a:prstGeom prst="leftBrace">
          <a:avLst>
            <a:gd name="adj1" fmla="val 42976"/>
            <a:gd name="adj2" fmla="val 56996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440531</xdr:colOff>
      <xdr:row>1</xdr:row>
      <xdr:rowOff>167131</xdr:rowOff>
    </xdr:from>
    <xdr:ext cx="1284553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6" name="TextBox 145"/>
            <xdr:cNvSpPr txBox="1"/>
          </xdr:nvSpPr>
          <xdr:spPr>
            <a:xfrm>
              <a:off x="2012156" y="538606"/>
              <a:ext cx="1284553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𝒃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𝒎𝒎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2800" b="1"/>
            </a:p>
          </xdr:txBody>
        </xdr:sp>
      </mc:Choice>
      <mc:Fallback>
        <xdr:sp macro="" textlink="">
          <xdr:nvSpPr>
            <xdr:cNvPr id="146" name="TextBox 145"/>
            <xdr:cNvSpPr txBox="1"/>
          </xdr:nvSpPr>
          <xdr:spPr>
            <a:xfrm>
              <a:off x="2012156" y="538606"/>
              <a:ext cx="1284553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en-US" sz="2800" b="1" i="0">
                  <a:latin typeface="Cambria Math" panose="02040503050406030204" pitchFamily="18" charset="0"/>
                </a:rPr>
                <a:t>𝒃(𝒎𝒎)</a:t>
              </a:r>
              <a:endParaRPr lang="en-US" sz="2800" b="1"/>
            </a:p>
          </xdr:txBody>
        </xdr:sp>
      </mc:Fallback>
    </mc:AlternateContent>
    <xdr:clientData/>
  </xdr:oneCellAnchor>
  <xdr:oneCellAnchor>
    <xdr:from>
      <xdr:col>3</xdr:col>
      <xdr:colOff>308770</xdr:colOff>
      <xdr:row>5</xdr:row>
      <xdr:rowOff>97103</xdr:rowOff>
    </xdr:from>
    <xdr:ext cx="1356784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7" name="TextBox 146"/>
            <xdr:cNvSpPr txBox="1"/>
          </xdr:nvSpPr>
          <xdr:spPr>
            <a:xfrm>
              <a:off x="1880395" y="195447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𝒚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𝒎𝒑𝒂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47" name="TextBox 146"/>
            <xdr:cNvSpPr txBox="1"/>
          </xdr:nvSpPr>
          <xdr:spPr>
            <a:xfrm>
              <a:off x="1880395" y="195447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𝒇_(𝒚(𝒎𝒑𝒂))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369093</xdr:colOff>
      <xdr:row>3</xdr:row>
      <xdr:rowOff>171979</xdr:rowOff>
    </xdr:from>
    <xdr:ext cx="1324239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8" name="TextBox 147"/>
            <xdr:cNvSpPr txBox="1"/>
          </xdr:nvSpPr>
          <xdr:spPr>
            <a:xfrm>
              <a:off x="1940718" y="1286404"/>
              <a:ext cx="1324239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𝒉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𝒎𝒎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2800" b="1"/>
            </a:p>
          </xdr:txBody>
        </xdr:sp>
      </mc:Choice>
      <mc:Fallback>
        <xdr:sp macro="" textlink="">
          <xdr:nvSpPr>
            <xdr:cNvPr id="148" name="TextBox 147"/>
            <xdr:cNvSpPr txBox="1"/>
          </xdr:nvSpPr>
          <xdr:spPr>
            <a:xfrm>
              <a:off x="1940718" y="1286404"/>
              <a:ext cx="1324239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en-US" sz="2800" b="1" i="0">
                  <a:latin typeface="Cambria Math" panose="02040503050406030204" pitchFamily="18" charset="0"/>
                </a:rPr>
                <a:t>𝒉(𝒎𝒎)</a:t>
              </a:r>
              <a:endParaRPr lang="en-US" sz="2800" b="1"/>
            </a:p>
          </xdr:txBody>
        </xdr:sp>
      </mc:Fallback>
    </mc:AlternateContent>
    <xdr:clientData/>
  </xdr:oneCellAnchor>
  <xdr:oneCellAnchor>
    <xdr:from>
      <xdr:col>3</xdr:col>
      <xdr:colOff>345281</xdr:colOff>
      <xdr:row>11</xdr:row>
      <xdr:rowOff>105833</xdr:rowOff>
    </xdr:from>
    <xdr:ext cx="1356784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9" name="TextBox 148"/>
            <xdr:cNvSpPr txBox="1"/>
          </xdr:nvSpPr>
          <xdr:spPr>
            <a:xfrm>
              <a:off x="1916906" y="419205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49" name="TextBox 148"/>
            <xdr:cNvSpPr txBox="1"/>
          </xdr:nvSpPr>
          <xdr:spPr>
            <a:xfrm>
              <a:off x="1916906" y="419205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𝒅_(𝒃(𝒎𝒎))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309562</xdr:colOff>
      <xdr:row>13</xdr:row>
      <xdr:rowOff>119063</xdr:rowOff>
    </xdr:from>
    <xdr:ext cx="1356784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0" name="TextBox 149"/>
            <xdr:cNvSpPr txBox="1"/>
          </xdr:nvSpPr>
          <xdr:spPr>
            <a:xfrm>
              <a:off x="1881187" y="494823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𝒗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50" name="TextBox 149"/>
            <xdr:cNvSpPr txBox="1"/>
          </xdr:nvSpPr>
          <xdr:spPr>
            <a:xfrm>
              <a:off x="1881187" y="494823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𝒅_(𝒗(𝒎𝒎))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191821</xdr:colOff>
      <xdr:row>23</xdr:row>
      <xdr:rowOff>222251</xdr:rowOff>
    </xdr:from>
    <xdr:ext cx="1772709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1" name="TextBox 150"/>
            <xdr:cNvSpPr txBox="1"/>
          </xdr:nvSpPr>
          <xdr:spPr>
            <a:xfrm>
              <a:off x="2268271" y="8766176"/>
              <a:ext cx="1772709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/>
                <a:t>Pu</a:t>
              </a:r>
              <a14:m>
                <m:oMath xmlns:m="http://schemas.openxmlformats.org/officeDocument/2006/math">
                  <m:r>
                    <a:rPr lang="en-US" sz="3200" b="1" i="1">
                      <a:latin typeface="Cambria Math" panose="02040503050406030204" pitchFamily="18" charset="0"/>
                    </a:rPr>
                    <m:t>(</m:t>
                  </m:r>
                  <m:r>
                    <a:rPr lang="en-US" sz="3200" b="1" i="1">
                      <a:latin typeface="Cambria Math" panose="02040503050406030204" pitchFamily="18" charset="0"/>
                    </a:rPr>
                    <m:t>𝑵</m:t>
                  </m:r>
                  <m:r>
                    <a:rPr lang="en-US" sz="3200" b="1" i="1">
                      <a:latin typeface="Cambria Math" panose="02040503050406030204" pitchFamily="18" charset="0"/>
                    </a:rPr>
                    <m:t>)</m:t>
                  </m:r>
                </m:oMath>
              </a14:m>
              <a:endParaRPr lang="en-US" sz="1100" b="1"/>
            </a:p>
          </xdr:txBody>
        </xdr:sp>
      </mc:Choice>
      <mc:Fallback>
        <xdr:sp macro="" textlink="">
          <xdr:nvSpPr>
            <xdr:cNvPr id="151" name="TextBox 150"/>
            <xdr:cNvSpPr txBox="1"/>
          </xdr:nvSpPr>
          <xdr:spPr>
            <a:xfrm>
              <a:off x="2268271" y="8766176"/>
              <a:ext cx="1772709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/>
                <a:t>Pu</a:t>
              </a:r>
              <a:r>
                <a:rPr lang="en-US" sz="3200" b="1" i="0">
                  <a:latin typeface="Cambria Math" panose="02040503050406030204" pitchFamily="18" charset="0"/>
                </a:rPr>
                <a:t>(𝑵)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39</xdr:col>
      <xdr:colOff>391583</xdr:colOff>
      <xdr:row>78</xdr:row>
      <xdr:rowOff>338667</xdr:rowOff>
    </xdr:from>
    <xdr:to>
      <xdr:col>39</xdr:col>
      <xdr:colOff>403489</xdr:colOff>
      <xdr:row>84</xdr:row>
      <xdr:rowOff>326761</xdr:rowOff>
    </xdr:to>
    <xdr:cxnSp macro="">
      <xdr:nvCxnSpPr>
        <xdr:cNvPr id="152" name="Straight Arrow Connector 151"/>
        <xdr:cNvCxnSpPr/>
      </xdr:nvCxnSpPr>
      <xdr:spPr>
        <a:xfrm flipH="1">
          <a:off x="21918083" y="31866417"/>
          <a:ext cx="11906" cy="221694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3</xdr:col>
      <xdr:colOff>31749</xdr:colOff>
      <xdr:row>15</xdr:row>
      <xdr:rowOff>42333</xdr:rowOff>
    </xdr:from>
    <xdr:ext cx="1980407" cy="5406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3" name="TextBox 152"/>
            <xdr:cNvSpPr txBox="1"/>
          </xdr:nvSpPr>
          <xdr:spPr>
            <a:xfrm>
              <a:off x="1603374" y="5614458"/>
              <a:ext cx="1980407" cy="540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𝒄𝒐𝒗𝒆𝒓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53" name="TextBox 152"/>
            <xdr:cNvSpPr txBox="1"/>
          </xdr:nvSpPr>
          <xdr:spPr>
            <a:xfrm>
              <a:off x="1603374" y="5614458"/>
              <a:ext cx="1980407" cy="540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〖𝒄𝒐𝒗𝒆𝒓〗_((𝒎𝒎))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205653</xdr:colOff>
      <xdr:row>17</xdr:row>
      <xdr:rowOff>63499</xdr:rowOff>
    </xdr:from>
    <xdr:ext cx="1656052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4" name="TextBox 153"/>
            <xdr:cNvSpPr txBox="1"/>
          </xdr:nvSpPr>
          <xdr:spPr>
            <a:xfrm>
              <a:off x="1777278" y="6378574"/>
              <a:ext cx="1656052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</m:t>
                        </m:r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𝒎𝒎</m:t>
                        </m:r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e>
                      <m:sub/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54" name="TextBox 153"/>
            <xdr:cNvSpPr txBox="1"/>
          </xdr:nvSpPr>
          <xdr:spPr>
            <a:xfrm>
              <a:off x="1777278" y="6378574"/>
              <a:ext cx="1656052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 i="0">
                  <a:latin typeface="Cambria Math" panose="02040503050406030204" pitchFamily="18" charset="0"/>
                </a:rPr>
                <a:t>〖</a:t>
              </a:r>
              <a:r>
                <a:rPr lang="en-US" sz="4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𝑺(𝒎𝒎)〗_</a:t>
              </a:r>
              <a:endParaRPr lang="en-US" sz="1100" b="1"/>
            </a:p>
          </xdr:txBody>
        </xdr:sp>
      </mc:Fallback>
    </mc:AlternateContent>
    <xdr:clientData/>
  </xdr:oneCellAnchor>
  <xdr:twoCellAnchor editAs="oneCell">
    <xdr:from>
      <xdr:col>5</xdr:col>
      <xdr:colOff>1056032</xdr:colOff>
      <xdr:row>89</xdr:row>
      <xdr:rowOff>959</xdr:rowOff>
    </xdr:from>
    <xdr:to>
      <xdr:col>19</xdr:col>
      <xdr:colOff>107156</xdr:colOff>
      <xdr:row>94</xdr:row>
      <xdr:rowOff>111501</xdr:rowOff>
    </xdr:to>
    <xdr:pic>
      <xdr:nvPicPr>
        <xdr:cNvPr id="155" name="Picture 1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7307" y="35614934"/>
          <a:ext cx="6537774" cy="1967918"/>
        </a:xfrm>
        <a:prstGeom prst="rect">
          <a:avLst/>
        </a:prstGeom>
      </xdr:spPr>
    </xdr:pic>
    <xdr:clientData/>
  </xdr:twoCellAnchor>
  <xdr:twoCellAnchor>
    <xdr:from>
      <xdr:col>30</xdr:col>
      <xdr:colOff>317500</xdr:colOff>
      <xdr:row>81</xdr:row>
      <xdr:rowOff>345109</xdr:rowOff>
    </xdr:from>
    <xdr:to>
      <xdr:col>31</xdr:col>
      <xdr:colOff>27609</xdr:colOff>
      <xdr:row>83</xdr:row>
      <xdr:rowOff>13804</xdr:rowOff>
    </xdr:to>
    <xdr:cxnSp macro="">
      <xdr:nvCxnSpPr>
        <xdr:cNvPr id="156" name="Straight Arrow Connector 155"/>
        <xdr:cNvCxnSpPr/>
      </xdr:nvCxnSpPr>
      <xdr:spPr>
        <a:xfrm>
          <a:off x="17491075" y="32987284"/>
          <a:ext cx="338759" cy="41164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193261</xdr:colOff>
      <xdr:row>60</xdr:row>
      <xdr:rowOff>317500</xdr:rowOff>
    </xdr:from>
    <xdr:to>
      <xdr:col>31</xdr:col>
      <xdr:colOff>234674</xdr:colOff>
      <xdr:row>61</xdr:row>
      <xdr:rowOff>331305</xdr:rowOff>
    </xdr:to>
    <xdr:cxnSp macro="">
      <xdr:nvCxnSpPr>
        <xdr:cNvPr id="157" name="Straight Arrow Connector 156"/>
        <xdr:cNvCxnSpPr/>
      </xdr:nvCxnSpPr>
      <xdr:spPr>
        <a:xfrm flipH="1">
          <a:off x="17995486" y="25158700"/>
          <a:ext cx="41413" cy="3852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96986</xdr:colOff>
      <xdr:row>2</xdr:row>
      <xdr:rowOff>189000</xdr:rowOff>
    </xdr:from>
    <xdr:to>
      <xdr:col>24</xdr:col>
      <xdr:colOff>93156</xdr:colOff>
      <xdr:row>17</xdr:row>
      <xdr:rowOff>303131</xdr:rowOff>
    </xdr:to>
    <xdr:pic>
      <xdr:nvPicPr>
        <xdr:cNvPr id="158" name="Picture 15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4181" y="932415"/>
          <a:ext cx="6942451" cy="5689740"/>
        </a:xfrm>
        <a:prstGeom prst="rect">
          <a:avLst/>
        </a:prstGeom>
      </xdr:spPr>
    </xdr:pic>
    <xdr:clientData/>
  </xdr:twoCellAnchor>
  <xdr:oneCellAnchor>
    <xdr:from>
      <xdr:col>3</xdr:col>
      <xdr:colOff>333375</xdr:colOff>
      <xdr:row>9</xdr:row>
      <xdr:rowOff>86320</xdr:rowOff>
    </xdr:from>
    <xdr:ext cx="1356784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9" name="TextBox 158"/>
            <xdr:cNvSpPr txBox="1"/>
          </xdr:nvSpPr>
          <xdr:spPr>
            <a:xfrm>
              <a:off x="1905000" y="3429595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𝒎𝒑𝒂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59" name="TextBox 158"/>
            <xdr:cNvSpPr txBox="1"/>
          </xdr:nvSpPr>
          <xdr:spPr>
            <a:xfrm>
              <a:off x="1905000" y="3429595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𝒇_(𝒄(𝒎𝒑𝒂))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261143</xdr:colOff>
      <xdr:row>7</xdr:row>
      <xdr:rowOff>61384</xdr:rowOff>
    </xdr:from>
    <xdr:ext cx="1476087" cy="5406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0" name="TextBox 159"/>
            <xdr:cNvSpPr txBox="1"/>
          </xdr:nvSpPr>
          <xdr:spPr>
            <a:xfrm>
              <a:off x="1832768" y="2661709"/>
              <a:ext cx="1476087" cy="540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𝒚𝒕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𝒎𝒑𝒂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0" name="TextBox 159"/>
            <xdr:cNvSpPr txBox="1"/>
          </xdr:nvSpPr>
          <xdr:spPr>
            <a:xfrm>
              <a:off x="1832768" y="2661709"/>
              <a:ext cx="1476087" cy="540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𝒇_(𝒚𝒕(𝒎𝒑𝒂))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205653</xdr:colOff>
      <xdr:row>19</xdr:row>
      <xdr:rowOff>63499</xdr:rowOff>
    </xdr:from>
    <xdr:ext cx="1656052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1" name="TextBox 160"/>
            <xdr:cNvSpPr txBox="1"/>
          </xdr:nvSpPr>
          <xdr:spPr>
            <a:xfrm>
              <a:off x="1777278" y="7121524"/>
              <a:ext cx="1656052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1" i="1">
                            <a:latin typeface="Cambria Math" panose="02040503050406030204" pitchFamily="18" charset="0"/>
                          </a:rPr>
                          <m:t>𝒏</m:t>
                        </m:r>
                      </m:e>
                      <m:sub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𝒍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1" name="TextBox 160"/>
            <xdr:cNvSpPr txBox="1"/>
          </xdr:nvSpPr>
          <xdr:spPr>
            <a:xfrm>
              <a:off x="1777278" y="7121524"/>
              <a:ext cx="1656052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 i="0">
                  <a:latin typeface="Cambria Math" panose="02040503050406030204" pitchFamily="18" charset="0"/>
                </a:rPr>
                <a:t>𝒏_</a:t>
              </a:r>
              <a:r>
                <a:rPr lang="en-US" sz="4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𝒍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348528</xdr:colOff>
      <xdr:row>21</xdr:row>
      <xdr:rowOff>47624</xdr:rowOff>
    </xdr:from>
    <xdr:ext cx="365847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2" name="TextBox 161"/>
            <xdr:cNvSpPr txBox="1"/>
          </xdr:nvSpPr>
          <xdr:spPr>
            <a:xfrm>
              <a:off x="2424978" y="7848599"/>
              <a:ext cx="365847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1" i="1">
                            <a:latin typeface="Cambria Math" panose="02040503050406030204" pitchFamily="18" charset="0"/>
                          </a:rPr>
                          <m:t>𝒏</m:t>
                        </m:r>
                      </m:e>
                      <m:sub/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2" name="TextBox 161"/>
            <xdr:cNvSpPr txBox="1"/>
          </xdr:nvSpPr>
          <xdr:spPr>
            <a:xfrm>
              <a:off x="2424978" y="7848599"/>
              <a:ext cx="365847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 i="0">
                  <a:latin typeface="Cambria Math" panose="02040503050406030204" pitchFamily="18" charset="0"/>
                </a:rPr>
                <a:t>𝒏_</a:t>
              </a:r>
              <a:endParaRPr lang="en-US" sz="1100" b="1"/>
            </a:p>
          </xdr:txBody>
        </xdr:sp>
      </mc:Fallback>
    </mc:AlternateContent>
    <xdr:clientData/>
  </xdr:oneCellAnchor>
  <xdr:twoCellAnchor editAs="oneCell">
    <xdr:from>
      <xdr:col>3</xdr:col>
      <xdr:colOff>321471</xdr:colOff>
      <xdr:row>25</xdr:row>
      <xdr:rowOff>107155</xdr:rowOff>
    </xdr:from>
    <xdr:to>
      <xdr:col>7</xdr:col>
      <xdr:colOff>309564</xdr:colOff>
      <xdr:row>26</xdr:row>
      <xdr:rowOff>296837</xdr:rowOff>
    </xdr:to>
    <xdr:pic>
      <xdr:nvPicPr>
        <xdr:cNvPr id="163" name="Picture 16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93096" y="9736930"/>
          <a:ext cx="2531268" cy="599257"/>
        </a:xfrm>
        <a:prstGeom prst="rect">
          <a:avLst/>
        </a:prstGeom>
      </xdr:spPr>
    </xdr:pic>
    <xdr:clientData/>
  </xdr:twoCellAnchor>
  <xdr:twoCellAnchor editAs="oneCell">
    <xdr:from>
      <xdr:col>4</xdr:col>
      <xdr:colOff>297656</xdr:colOff>
      <xdr:row>27</xdr:row>
      <xdr:rowOff>71436</xdr:rowOff>
    </xdr:from>
    <xdr:to>
      <xdr:col>6</xdr:col>
      <xdr:colOff>11906</xdr:colOff>
      <xdr:row>28</xdr:row>
      <xdr:rowOff>323568</xdr:rowOff>
    </xdr:to>
    <xdr:pic>
      <xdr:nvPicPr>
        <xdr:cNvPr id="164" name="Picture 16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74106" y="10520361"/>
          <a:ext cx="1343025" cy="661707"/>
        </a:xfrm>
        <a:prstGeom prst="rect">
          <a:avLst/>
        </a:prstGeom>
      </xdr:spPr>
    </xdr:pic>
    <xdr:clientData/>
  </xdr:twoCellAnchor>
  <xdr:oneCellAnchor>
    <xdr:from>
      <xdr:col>4</xdr:col>
      <xdr:colOff>321467</xdr:colOff>
      <xdr:row>29</xdr:row>
      <xdr:rowOff>166687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5" name="TextBox 164"/>
            <xdr:cNvSpPr txBox="1"/>
          </xdr:nvSpPr>
          <xdr:spPr>
            <a:xfrm>
              <a:off x="2397917" y="11434762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𝒈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5" name="TextBox 164"/>
            <xdr:cNvSpPr txBox="1"/>
          </xdr:nvSpPr>
          <xdr:spPr>
            <a:xfrm>
              <a:off x="2397917" y="11434762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𝑨_(𝒈(𝒎𝒎𝟐))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297654</xdr:colOff>
      <xdr:row>31</xdr:row>
      <xdr:rowOff>35718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6" name="TextBox 165"/>
            <xdr:cNvSpPr txBox="1"/>
          </xdr:nvSpPr>
          <xdr:spPr>
            <a:xfrm>
              <a:off x="2374104" y="12122943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6" name="TextBox 165"/>
            <xdr:cNvSpPr txBox="1"/>
          </xdr:nvSpPr>
          <xdr:spPr>
            <a:xfrm>
              <a:off x="2374104" y="12122943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𝑨_(𝒄𝒉(𝒎𝒎𝟐))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47624</xdr:colOff>
      <xdr:row>33</xdr:row>
      <xdr:rowOff>119062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7" name="TextBox 166"/>
            <xdr:cNvSpPr txBox="1"/>
          </xdr:nvSpPr>
          <xdr:spPr>
            <a:xfrm>
              <a:off x="1619249" y="1285398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𝒔𝒉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7" name="TextBox 166"/>
            <xdr:cNvSpPr txBox="1"/>
          </xdr:nvSpPr>
          <xdr:spPr>
            <a:xfrm>
              <a:off x="1619249" y="1285398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𝑨_(𝒔𝒉(𝒎𝒎𝟐))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33</xdr:row>
      <xdr:rowOff>346472</xdr:rowOff>
    </xdr:from>
    <xdr:ext cx="65" cy="375680"/>
    <xdr:sp macro="" textlink="">
      <xdr:nvSpPr>
        <xdr:cNvPr id="168" name="TextBox 167"/>
        <xdr:cNvSpPr txBox="1"/>
      </xdr:nvSpPr>
      <xdr:spPr>
        <a:xfrm>
          <a:off x="12782550" y="1308139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5</xdr:col>
      <xdr:colOff>792956</xdr:colOff>
      <xdr:row>33</xdr:row>
      <xdr:rowOff>172817</xdr:rowOff>
    </xdr:from>
    <xdr:ext cx="1383584" cy="52296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9" name="TextBox 168"/>
            <xdr:cNvSpPr txBox="1"/>
          </xdr:nvSpPr>
          <xdr:spPr>
            <a:xfrm>
              <a:off x="3374231" y="12907742"/>
              <a:ext cx="1383584" cy="5229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f>
                      <m:f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num>
                      <m:den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4</m:t>
                        </m:r>
                      </m:den>
                    </m:f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lang="en-US" sz="2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𝑑𝑣</m:t>
                        </m:r>
                      </m:e>
                      <m:sup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169" name="TextBox 168"/>
            <xdr:cNvSpPr txBox="1"/>
          </xdr:nvSpPr>
          <xdr:spPr>
            <a:xfrm>
              <a:off x="3374231" y="12907742"/>
              <a:ext cx="1383584" cy="5229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𝑛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𝜋/</a:t>
              </a:r>
              <a:r>
                <a:rPr lang="en-US" sz="2000" b="0" i="0">
                  <a:latin typeface="Cambria Math" panose="02040503050406030204" pitchFamily="18" charset="0"/>
                </a:rPr>
                <a:t>4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×〖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𝑑𝑣〗^2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3</xdr:col>
      <xdr:colOff>47624</xdr:colOff>
      <xdr:row>35</xdr:row>
      <xdr:rowOff>119062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0" name="TextBox 169"/>
            <xdr:cNvSpPr txBox="1"/>
          </xdr:nvSpPr>
          <xdr:spPr>
            <a:xfrm>
              <a:off x="1619249" y="1367313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70" name="TextBox 169"/>
            <xdr:cNvSpPr txBox="1"/>
          </xdr:nvSpPr>
          <xdr:spPr>
            <a:xfrm>
              <a:off x="1619249" y="1367313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𝒃_(𝒄𝟏(𝒎𝒎))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35</xdr:row>
      <xdr:rowOff>346472</xdr:rowOff>
    </xdr:from>
    <xdr:ext cx="65" cy="375680"/>
    <xdr:sp macro="" textlink="">
      <xdr:nvSpPr>
        <xdr:cNvPr id="171" name="TextBox 170"/>
        <xdr:cNvSpPr txBox="1"/>
      </xdr:nvSpPr>
      <xdr:spPr>
        <a:xfrm>
          <a:off x="12782550" y="1390054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5</xdr:col>
      <xdr:colOff>638175</xdr:colOff>
      <xdr:row>35</xdr:row>
      <xdr:rowOff>361093</xdr:rowOff>
    </xdr:from>
    <xdr:ext cx="1595630" cy="313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2" name="TextBox 171"/>
            <xdr:cNvSpPr txBox="1"/>
          </xdr:nvSpPr>
          <xdr:spPr>
            <a:xfrm>
              <a:off x="3219450" y="1391516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𝑐𝑜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𝑣𝑒𝑟</m:t>
                    </m:r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172" name="TextBox 171"/>
            <xdr:cNvSpPr txBox="1"/>
          </xdr:nvSpPr>
          <xdr:spPr>
            <a:xfrm>
              <a:off x="3219450" y="1391516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𝑏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−2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×𝑐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𝑜𝑣𝑒𝑟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3</xdr:col>
      <xdr:colOff>47624</xdr:colOff>
      <xdr:row>37</xdr:row>
      <xdr:rowOff>119062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3" name="TextBox 172"/>
            <xdr:cNvSpPr txBox="1"/>
          </xdr:nvSpPr>
          <xdr:spPr>
            <a:xfrm>
              <a:off x="1619249" y="1449228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73" name="TextBox 172"/>
            <xdr:cNvSpPr txBox="1"/>
          </xdr:nvSpPr>
          <xdr:spPr>
            <a:xfrm>
              <a:off x="1619249" y="1449228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𝒃_(𝒄𝟐(𝒎𝒎))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37</xdr:row>
      <xdr:rowOff>346472</xdr:rowOff>
    </xdr:from>
    <xdr:ext cx="65" cy="375680"/>
    <xdr:sp macro="" textlink="">
      <xdr:nvSpPr>
        <xdr:cNvPr id="174" name="TextBox 173"/>
        <xdr:cNvSpPr txBox="1"/>
      </xdr:nvSpPr>
      <xdr:spPr>
        <a:xfrm>
          <a:off x="12782550" y="1471969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5</xdr:col>
      <xdr:colOff>638175</xdr:colOff>
      <xdr:row>37</xdr:row>
      <xdr:rowOff>361093</xdr:rowOff>
    </xdr:from>
    <xdr:ext cx="1595630" cy="313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5" name="TextBox 174"/>
            <xdr:cNvSpPr txBox="1"/>
          </xdr:nvSpPr>
          <xdr:spPr>
            <a:xfrm>
              <a:off x="3219450" y="1473431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𝑐𝑜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𝑣𝑒𝑟</m:t>
                    </m:r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175" name="TextBox 174"/>
            <xdr:cNvSpPr txBox="1"/>
          </xdr:nvSpPr>
          <xdr:spPr>
            <a:xfrm>
              <a:off x="3219450" y="1473431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ℎ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−2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×𝑐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𝑜𝑣𝑒𝑟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3</xdr:col>
      <xdr:colOff>47624</xdr:colOff>
      <xdr:row>39</xdr:row>
      <xdr:rowOff>119062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6" name="TextBox 175"/>
            <xdr:cNvSpPr txBox="1"/>
          </xdr:nvSpPr>
          <xdr:spPr>
            <a:xfrm>
              <a:off x="1619249" y="1531143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76" name="TextBox 175"/>
            <xdr:cNvSpPr txBox="1"/>
          </xdr:nvSpPr>
          <xdr:spPr>
            <a:xfrm>
              <a:off x="1619249" y="1531143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𝒃_(𝒄𝟐(𝒎𝒎))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39</xdr:row>
      <xdr:rowOff>346472</xdr:rowOff>
    </xdr:from>
    <xdr:ext cx="65" cy="375680"/>
    <xdr:sp macro="" textlink="">
      <xdr:nvSpPr>
        <xdr:cNvPr id="177" name="TextBox 176"/>
        <xdr:cNvSpPr txBox="1"/>
      </xdr:nvSpPr>
      <xdr:spPr>
        <a:xfrm>
          <a:off x="12782550" y="1553884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5</xdr:col>
      <xdr:colOff>638175</xdr:colOff>
      <xdr:row>39</xdr:row>
      <xdr:rowOff>361093</xdr:rowOff>
    </xdr:from>
    <xdr:ext cx="1595630" cy="313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8" name="TextBox 177"/>
            <xdr:cNvSpPr txBox="1"/>
          </xdr:nvSpPr>
          <xdr:spPr>
            <a:xfrm>
              <a:off x="3219450" y="1555346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𝑐𝑜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𝑣𝑒𝑟</m:t>
                    </m:r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178" name="TextBox 177"/>
            <xdr:cNvSpPr txBox="1"/>
          </xdr:nvSpPr>
          <xdr:spPr>
            <a:xfrm>
              <a:off x="3219450" y="1555346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ℎ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−2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×𝑐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𝑜𝑣𝑒𝑟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22</xdr:col>
      <xdr:colOff>209550</xdr:colOff>
      <xdr:row>41</xdr:row>
      <xdr:rowOff>346472</xdr:rowOff>
    </xdr:from>
    <xdr:ext cx="65" cy="375680"/>
    <xdr:sp macro="" textlink="">
      <xdr:nvSpPr>
        <xdr:cNvPr id="179" name="TextBox 178"/>
        <xdr:cNvSpPr txBox="1"/>
      </xdr:nvSpPr>
      <xdr:spPr>
        <a:xfrm>
          <a:off x="12782550" y="1635799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0</xdr:col>
      <xdr:colOff>202406</xdr:colOff>
      <xdr:row>41</xdr:row>
      <xdr:rowOff>142875</xdr:rowOff>
    </xdr:from>
    <xdr:ext cx="1095374" cy="571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0" name="TextBox 179"/>
            <xdr:cNvSpPr txBox="1"/>
          </xdr:nvSpPr>
          <xdr:spPr>
            <a:xfrm>
              <a:off x="202406" y="16154400"/>
              <a:ext cx="1095374" cy="571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𝒔𝒉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80" name="TextBox 179"/>
            <xdr:cNvSpPr txBox="1"/>
          </xdr:nvSpPr>
          <xdr:spPr>
            <a:xfrm>
              <a:off x="202406" y="16154400"/>
              <a:ext cx="1095374" cy="571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𝑨_𝒔𝒉𝟏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43</xdr:row>
      <xdr:rowOff>346472</xdr:rowOff>
    </xdr:from>
    <xdr:ext cx="65" cy="375680"/>
    <xdr:sp macro="" textlink="">
      <xdr:nvSpPr>
        <xdr:cNvPr id="181" name="TextBox 180"/>
        <xdr:cNvSpPr txBox="1"/>
      </xdr:nvSpPr>
      <xdr:spPr>
        <a:xfrm>
          <a:off x="12782550" y="1717714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0</xdr:col>
      <xdr:colOff>202406</xdr:colOff>
      <xdr:row>43</xdr:row>
      <xdr:rowOff>142874</xdr:rowOff>
    </xdr:from>
    <xdr:ext cx="1095374" cy="57150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2" name="TextBox 181"/>
            <xdr:cNvSpPr txBox="1"/>
          </xdr:nvSpPr>
          <xdr:spPr>
            <a:xfrm>
              <a:off x="202406" y="16973549"/>
              <a:ext cx="1095374" cy="5715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𝒔𝒉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82" name="TextBox 181"/>
            <xdr:cNvSpPr txBox="1"/>
          </xdr:nvSpPr>
          <xdr:spPr>
            <a:xfrm>
              <a:off x="202406" y="16973549"/>
              <a:ext cx="1095374" cy="5715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𝑨_𝒔𝒉𝟐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45</xdr:row>
      <xdr:rowOff>0</xdr:rowOff>
    </xdr:from>
    <xdr:ext cx="65" cy="375680"/>
    <xdr:sp macro="" textlink="">
      <xdr:nvSpPr>
        <xdr:cNvPr id="183" name="TextBox 182"/>
        <xdr:cNvSpPr txBox="1"/>
      </xdr:nvSpPr>
      <xdr:spPr>
        <a:xfrm>
          <a:off x="12782550" y="1799629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twoCellAnchor editAs="oneCell">
    <xdr:from>
      <xdr:col>3</xdr:col>
      <xdr:colOff>202405</xdr:colOff>
      <xdr:row>41</xdr:row>
      <xdr:rowOff>47624</xdr:rowOff>
    </xdr:from>
    <xdr:to>
      <xdr:col>8</xdr:col>
      <xdr:colOff>132776</xdr:colOff>
      <xdr:row>42</xdr:row>
      <xdr:rowOff>333375</xdr:rowOff>
    </xdr:to>
    <xdr:pic>
      <xdr:nvPicPr>
        <xdr:cNvPr id="185" name="Picture 18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74030" y="16059149"/>
          <a:ext cx="2883121" cy="695326"/>
        </a:xfrm>
        <a:prstGeom prst="rect">
          <a:avLst/>
        </a:prstGeom>
      </xdr:spPr>
    </xdr:pic>
    <xdr:clientData/>
  </xdr:twoCellAnchor>
  <xdr:twoCellAnchor editAs="oneCell">
    <xdr:from>
      <xdr:col>4</xdr:col>
      <xdr:colOff>273841</xdr:colOff>
      <xdr:row>43</xdr:row>
      <xdr:rowOff>47624</xdr:rowOff>
    </xdr:from>
    <xdr:to>
      <xdr:col>6</xdr:col>
      <xdr:colOff>285748</xdr:colOff>
      <xdr:row>44</xdr:row>
      <xdr:rowOff>335615</xdr:rowOff>
    </xdr:to>
    <xdr:pic>
      <xdr:nvPicPr>
        <xdr:cNvPr id="186" name="Picture 18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50291" y="16878299"/>
          <a:ext cx="1640682" cy="697566"/>
        </a:xfrm>
        <a:prstGeom prst="rect">
          <a:avLst/>
        </a:prstGeom>
      </xdr:spPr>
    </xdr:pic>
    <xdr:clientData/>
  </xdr:twoCellAnchor>
  <xdr:oneCellAnchor>
    <xdr:from>
      <xdr:col>22</xdr:col>
      <xdr:colOff>209550</xdr:colOff>
      <xdr:row>45</xdr:row>
      <xdr:rowOff>346472</xdr:rowOff>
    </xdr:from>
    <xdr:ext cx="65" cy="375680"/>
    <xdr:sp macro="" textlink="">
      <xdr:nvSpPr>
        <xdr:cNvPr id="188" name="TextBox 187"/>
        <xdr:cNvSpPr txBox="1"/>
      </xdr:nvSpPr>
      <xdr:spPr>
        <a:xfrm>
          <a:off x="12782550" y="1881544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twoCellAnchor editAs="oneCell">
    <xdr:from>
      <xdr:col>6</xdr:col>
      <xdr:colOff>357186</xdr:colOff>
      <xdr:row>79</xdr:row>
      <xdr:rowOff>238126</xdr:rowOff>
    </xdr:from>
    <xdr:to>
      <xdr:col>18</xdr:col>
      <xdr:colOff>69475</xdr:colOff>
      <xdr:row>81</xdr:row>
      <xdr:rowOff>190499</xdr:rowOff>
    </xdr:to>
    <xdr:pic>
      <xdr:nvPicPr>
        <xdr:cNvPr id="189" name="Picture 18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62411" y="32137351"/>
          <a:ext cx="5541589" cy="695323"/>
        </a:xfrm>
        <a:prstGeom prst="rect">
          <a:avLst/>
        </a:prstGeom>
      </xdr:spPr>
    </xdr:pic>
    <xdr:clientData/>
  </xdr:twoCellAnchor>
  <xdr:twoCellAnchor editAs="oneCell">
    <xdr:from>
      <xdr:col>6</xdr:col>
      <xdr:colOff>130968</xdr:colOff>
      <xdr:row>82</xdr:row>
      <xdr:rowOff>178593</xdr:rowOff>
    </xdr:from>
    <xdr:to>
      <xdr:col>16</xdr:col>
      <xdr:colOff>159455</xdr:colOff>
      <xdr:row>84</xdr:row>
      <xdr:rowOff>321469</xdr:rowOff>
    </xdr:to>
    <xdr:pic>
      <xdr:nvPicPr>
        <xdr:cNvPr id="190" name="Picture 18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836193" y="33192243"/>
          <a:ext cx="4886237" cy="885825"/>
        </a:xfrm>
        <a:prstGeom prst="rect">
          <a:avLst/>
        </a:prstGeom>
      </xdr:spPr>
    </xdr:pic>
    <xdr:clientData/>
  </xdr:twoCellAnchor>
  <xdr:twoCellAnchor editAs="oneCell">
    <xdr:from>
      <xdr:col>5</xdr:col>
      <xdr:colOff>964406</xdr:colOff>
      <xdr:row>85</xdr:row>
      <xdr:rowOff>273843</xdr:rowOff>
    </xdr:from>
    <xdr:to>
      <xdr:col>17</xdr:col>
      <xdr:colOff>202275</xdr:colOff>
      <xdr:row>88</xdr:row>
      <xdr:rowOff>297747</xdr:rowOff>
    </xdr:to>
    <xdr:pic>
      <xdr:nvPicPr>
        <xdr:cNvPr id="191" name="Picture 19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545681" y="34401918"/>
          <a:ext cx="5657719" cy="1138329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83</xdr:row>
      <xdr:rowOff>193646</xdr:rowOff>
    </xdr:from>
    <xdr:to>
      <xdr:col>19</xdr:col>
      <xdr:colOff>168088</xdr:colOff>
      <xdr:row>83</xdr:row>
      <xdr:rowOff>354853</xdr:rowOff>
    </xdr:to>
    <xdr:cxnSp macro="">
      <xdr:nvCxnSpPr>
        <xdr:cNvPr id="192" name="Straight Arrow Connector 191"/>
        <xdr:cNvCxnSpPr/>
      </xdr:nvCxnSpPr>
      <xdr:spPr>
        <a:xfrm>
          <a:off x="9506324" y="32896146"/>
          <a:ext cx="709705" cy="161207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35719</xdr:colOff>
      <xdr:row>86</xdr:row>
      <xdr:rowOff>369093</xdr:rowOff>
    </xdr:from>
    <xdr:to>
      <xdr:col>19</xdr:col>
      <xdr:colOff>797718</xdr:colOff>
      <xdr:row>87</xdr:row>
      <xdr:rowOff>3145</xdr:rowOff>
    </xdr:to>
    <xdr:cxnSp macro="">
      <xdr:nvCxnSpPr>
        <xdr:cNvPr id="193" name="Straight Arrow Connector 192"/>
        <xdr:cNvCxnSpPr/>
      </xdr:nvCxnSpPr>
      <xdr:spPr>
        <a:xfrm flipV="1">
          <a:off x="10103644" y="34868643"/>
          <a:ext cx="761999" cy="5527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</xdr:colOff>
      <xdr:row>91</xdr:row>
      <xdr:rowOff>238126</xdr:rowOff>
    </xdr:from>
    <xdr:to>
      <xdr:col>19</xdr:col>
      <xdr:colOff>904875</xdr:colOff>
      <xdr:row>91</xdr:row>
      <xdr:rowOff>309562</xdr:rowOff>
    </xdr:to>
    <xdr:cxnSp macro="">
      <xdr:nvCxnSpPr>
        <xdr:cNvPr id="194" name="Straight Arrow Connector 193"/>
        <xdr:cNvCxnSpPr/>
      </xdr:nvCxnSpPr>
      <xdr:spPr>
        <a:xfrm flipV="1">
          <a:off x="10079831" y="36595051"/>
          <a:ext cx="892969" cy="71436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357188</xdr:colOff>
      <xdr:row>96</xdr:row>
      <xdr:rowOff>285750</xdr:rowOff>
    </xdr:from>
    <xdr:to>
      <xdr:col>19</xdr:col>
      <xdr:colOff>583407</xdr:colOff>
      <xdr:row>97</xdr:row>
      <xdr:rowOff>-1</xdr:rowOff>
    </xdr:to>
    <xdr:cxnSp macro="">
      <xdr:nvCxnSpPr>
        <xdr:cNvPr id="196" name="Straight Arrow Connector 195"/>
        <xdr:cNvCxnSpPr/>
      </xdr:nvCxnSpPr>
      <xdr:spPr>
        <a:xfrm flipV="1">
          <a:off x="9358313" y="38500050"/>
          <a:ext cx="1293019" cy="85724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33543</xdr:colOff>
      <xdr:row>80</xdr:row>
      <xdr:rowOff>35029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7" name="TextBox 196"/>
            <xdr:cNvSpPr txBox="1"/>
          </xdr:nvSpPr>
          <xdr:spPr>
            <a:xfrm>
              <a:off x="18464418" y="32305729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197" name="TextBox 196"/>
            <xdr:cNvSpPr txBox="1"/>
          </xdr:nvSpPr>
          <xdr:spPr>
            <a:xfrm>
              <a:off x="18464418" y="32305729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oneCellAnchor>
    <xdr:from>
      <xdr:col>32</xdr:col>
      <xdr:colOff>59531</xdr:colOff>
      <xdr:row>81</xdr:row>
      <xdr:rowOff>47625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8" name="TextBox 197"/>
            <xdr:cNvSpPr txBox="1"/>
          </xdr:nvSpPr>
          <xdr:spPr>
            <a:xfrm>
              <a:off x="18490406" y="32689800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198" name="TextBox 197"/>
            <xdr:cNvSpPr txBox="1"/>
          </xdr:nvSpPr>
          <xdr:spPr>
            <a:xfrm>
              <a:off x="18490406" y="32689800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twoCellAnchor editAs="oneCell">
    <xdr:from>
      <xdr:col>5</xdr:col>
      <xdr:colOff>83586</xdr:colOff>
      <xdr:row>64</xdr:row>
      <xdr:rowOff>59531</xdr:rowOff>
    </xdr:from>
    <xdr:to>
      <xdr:col>14</xdr:col>
      <xdr:colOff>70059</xdr:colOff>
      <xdr:row>65</xdr:row>
      <xdr:rowOff>261935</xdr:rowOff>
    </xdr:to>
    <xdr:pic>
      <xdr:nvPicPr>
        <xdr:cNvPr id="200" name="Picture 19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64861" y="26386631"/>
          <a:ext cx="4606098" cy="573880"/>
        </a:xfrm>
        <a:prstGeom prst="rect">
          <a:avLst/>
        </a:prstGeom>
      </xdr:spPr>
    </xdr:pic>
    <xdr:clientData/>
  </xdr:twoCellAnchor>
  <xdr:twoCellAnchor editAs="oneCell">
    <xdr:from>
      <xdr:col>4</xdr:col>
      <xdr:colOff>488156</xdr:colOff>
      <xdr:row>67</xdr:row>
      <xdr:rowOff>59532</xdr:rowOff>
    </xdr:from>
    <xdr:to>
      <xdr:col>15</xdr:col>
      <xdr:colOff>614575</xdr:colOff>
      <xdr:row>69</xdr:row>
      <xdr:rowOff>345281</xdr:rowOff>
    </xdr:to>
    <xdr:pic>
      <xdr:nvPicPr>
        <xdr:cNvPr id="201" name="Picture 20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64606" y="27501057"/>
          <a:ext cx="5689019" cy="1028699"/>
        </a:xfrm>
        <a:prstGeom prst="rect">
          <a:avLst/>
        </a:prstGeom>
      </xdr:spPr>
    </xdr:pic>
    <xdr:clientData/>
  </xdr:twoCellAnchor>
  <xdr:oneCellAnchor>
    <xdr:from>
      <xdr:col>15</xdr:col>
      <xdr:colOff>809624</xdr:colOff>
      <xdr:row>67</xdr:row>
      <xdr:rowOff>273844</xdr:rowOff>
    </xdr:from>
    <xdr:ext cx="60087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2" name="TextBox 201"/>
            <xdr:cNvSpPr txBox="1"/>
          </xdr:nvSpPr>
          <xdr:spPr>
            <a:xfrm>
              <a:off x="8448674" y="27715369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𝟔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202" name="TextBox 201"/>
            <xdr:cNvSpPr txBox="1"/>
          </xdr:nvSpPr>
          <xdr:spPr>
            <a:xfrm>
              <a:off x="8448674" y="27715369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𝟔𝒅_𝒃</a:t>
              </a:r>
              <a:endParaRPr lang="en-US" sz="2400" b="1"/>
            </a:p>
          </xdr:txBody>
        </xdr:sp>
      </mc:Fallback>
    </mc:AlternateContent>
    <xdr:clientData/>
  </xdr:oneCellAnchor>
  <xdr:twoCellAnchor editAs="oneCell">
    <xdr:from>
      <xdr:col>5</xdr:col>
      <xdr:colOff>107156</xdr:colOff>
      <xdr:row>71</xdr:row>
      <xdr:rowOff>59531</xdr:rowOff>
    </xdr:from>
    <xdr:to>
      <xdr:col>15</xdr:col>
      <xdr:colOff>714243</xdr:colOff>
      <xdr:row>74</xdr:row>
      <xdr:rowOff>83435</xdr:rowOff>
    </xdr:to>
    <xdr:pic>
      <xdr:nvPicPr>
        <xdr:cNvPr id="203" name="Picture 20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688431" y="28986956"/>
          <a:ext cx="5664862" cy="1138329"/>
        </a:xfrm>
        <a:prstGeom prst="rect">
          <a:avLst/>
        </a:prstGeom>
      </xdr:spPr>
    </xdr:pic>
    <xdr:clientData/>
  </xdr:twoCellAnchor>
  <xdr:twoCellAnchor>
    <xdr:from>
      <xdr:col>17</xdr:col>
      <xdr:colOff>11907</xdr:colOff>
      <xdr:row>68</xdr:row>
      <xdr:rowOff>71437</xdr:rowOff>
    </xdr:from>
    <xdr:to>
      <xdr:col>18</xdr:col>
      <xdr:colOff>464343</xdr:colOff>
      <xdr:row>68</xdr:row>
      <xdr:rowOff>122209</xdr:rowOff>
    </xdr:to>
    <xdr:cxnSp macro="">
      <xdr:nvCxnSpPr>
        <xdr:cNvPr id="204" name="Straight Arrow Connector 203"/>
        <xdr:cNvCxnSpPr/>
      </xdr:nvCxnSpPr>
      <xdr:spPr>
        <a:xfrm flipV="1">
          <a:off x="9013032" y="27884437"/>
          <a:ext cx="985836" cy="50772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238125</xdr:colOff>
      <xdr:row>72</xdr:row>
      <xdr:rowOff>0</xdr:rowOff>
    </xdr:from>
    <xdr:to>
      <xdr:col>18</xdr:col>
      <xdr:colOff>476250</xdr:colOff>
      <xdr:row>72</xdr:row>
      <xdr:rowOff>3148</xdr:rowOff>
    </xdr:to>
    <xdr:cxnSp macro="">
      <xdr:nvCxnSpPr>
        <xdr:cNvPr id="205" name="Straight Arrow Connector 204"/>
        <xdr:cNvCxnSpPr/>
      </xdr:nvCxnSpPr>
      <xdr:spPr>
        <a:xfrm flipV="1">
          <a:off x="9239250" y="29298900"/>
          <a:ext cx="771525" cy="3148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761999</xdr:colOff>
      <xdr:row>64</xdr:row>
      <xdr:rowOff>333375</xdr:rowOff>
    </xdr:from>
    <xdr:to>
      <xdr:col>16</xdr:col>
      <xdr:colOff>369095</xdr:colOff>
      <xdr:row>64</xdr:row>
      <xdr:rowOff>357187</xdr:rowOff>
    </xdr:to>
    <xdr:cxnSp macro="">
      <xdr:nvCxnSpPr>
        <xdr:cNvPr id="206" name="Straight Arrow Connector 205"/>
        <xdr:cNvCxnSpPr/>
      </xdr:nvCxnSpPr>
      <xdr:spPr>
        <a:xfrm flipV="1">
          <a:off x="8401049" y="26660475"/>
          <a:ext cx="531021" cy="23812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500061</xdr:colOff>
      <xdr:row>76</xdr:row>
      <xdr:rowOff>205555</xdr:rowOff>
    </xdr:from>
    <xdr:to>
      <xdr:col>12</xdr:col>
      <xdr:colOff>357187</xdr:colOff>
      <xdr:row>76</xdr:row>
      <xdr:rowOff>333375</xdr:rowOff>
    </xdr:to>
    <xdr:cxnSp macro="">
      <xdr:nvCxnSpPr>
        <xdr:cNvPr id="207" name="Straight Arrow Connector 206"/>
        <xdr:cNvCxnSpPr/>
      </xdr:nvCxnSpPr>
      <xdr:spPr>
        <a:xfrm>
          <a:off x="5843586" y="30990355"/>
          <a:ext cx="866776" cy="12782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202406</xdr:colOff>
      <xdr:row>67</xdr:row>
      <xdr:rowOff>107156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8" name="TextBox 207"/>
            <xdr:cNvSpPr txBox="1"/>
          </xdr:nvSpPr>
          <xdr:spPr>
            <a:xfrm>
              <a:off x="18633281" y="27548681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208" name="TextBox 207"/>
            <xdr:cNvSpPr txBox="1"/>
          </xdr:nvSpPr>
          <xdr:spPr>
            <a:xfrm>
              <a:off x="18633281" y="27548681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oneCellAnchor>
    <xdr:from>
      <xdr:col>32</xdr:col>
      <xdr:colOff>226218</xdr:colOff>
      <xdr:row>59</xdr:row>
      <xdr:rowOff>47624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9" name="TextBox 208"/>
            <xdr:cNvSpPr txBox="1"/>
          </xdr:nvSpPr>
          <xdr:spPr>
            <a:xfrm>
              <a:off x="18657093" y="24517349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209" name="TextBox 208"/>
            <xdr:cNvSpPr txBox="1"/>
          </xdr:nvSpPr>
          <xdr:spPr>
            <a:xfrm>
              <a:off x="18657093" y="24517349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oneCellAnchor>
    <xdr:from>
      <xdr:col>27</xdr:col>
      <xdr:colOff>500063</xdr:colOff>
      <xdr:row>52</xdr:row>
      <xdr:rowOff>47626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0" name="TextBox 209"/>
            <xdr:cNvSpPr txBox="1"/>
          </xdr:nvSpPr>
          <xdr:spPr>
            <a:xfrm>
              <a:off x="16187738" y="21917026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210" name="TextBox 209"/>
            <xdr:cNvSpPr txBox="1"/>
          </xdr:nvSpPr>
          <xdr:spPr>
            <a:xfrm>
              <a:off x="16187738" y="21917026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oneCellAnchor>
    <xdr:from>
      <xdr:col>32</xdr:col>
      <xdr:colOff>238125</xdr:colOff>
      <xdr:row>60</xdr:row>
      <xdr:rowOff>59532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2" name="TextBox 211"/>
            <xdr:cNvSpPr txBox="1"/>
          </xdr:nvSpPr>
          <xdr:spPr>
            <a:xfrm>
              <a:off x="18669000" y="24900732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212" name="TextBox 211"/>
            <xdr:cNvSpPr txBox="1"/>
          </xdr:nvSpPr>
          <xdr:spPr>
            <a:xfrm>
              <a:off x="18669000" y="24900732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twoCellAnchor>
    <xdr:from>
      <xdr:col>29</xdr:col>
      <xdr:colOff>215371</xdr:colOff>
      <xdr:row>85</xdr:row>
      <xdr:rowOff>273581</xdr:rowOff>
    </xdr:from>
    <xdr:to>
      <xdr:col>30</xdr:col>
      <xdr:colOff>21432</xdr:colOff>
      <xdr:row>86</xdr:row>
      <xdr:rowOff>116682</xdr:rowOff>
    </xdr:to>
    <xdr:sp macro="" textlink="">
      <xdr:nvSpPr>
        <xdr:cNvPr id="213" name="Donut 212"/>
        <xdr:cNvSpPr/>
      </xdr:nvSpPr>
      <xdr:spPr>
        <a:xfrm>
          <a:off x="16979371" y="34401656"/>
          <a:ext cx="215636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27</xdr:col>
      <xdr:colOff>558271</xdr:colOff>
      <xdr:row>85</xdr:row>
      <xdr:rowOff>271199</xdr:rowOff>
    </xdr:from>
    <xdr:to>
      <xdr:col>28</xdr:col>
      <xdr:colOff>102395</xdr:colOff>
      <xdr:row>86</xdr:row>
      <xdr:rowOff>114300</xdr:rowOff>
    </xdr:to>
    <xdr:sp macro="" textlink="">
      <xdr:nvSpPr>
        <xdr:cNvPr id="214" name="Donut 213"/>
        <xdr:cNvSpPr/>
      </xdr:nvSpPr>
      <xdr:spPr>
        <a:xfrm>
          <a:off x="16245946" y="34399274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96308</xdr:colOff>
      <xdr:row>85</xdr:row>
      <xdr:rowOff>285487</xdr:rowOff>
    </xdr:from>
    <xdr:to>
      <xdr:col>35</xdr:col>
      <xdr:colOff>307182</xdr:colOff>
      <xdr:row>86</xdr:row>
      <xdr:rowOff>128588</xdr:rowOff>
    </xdr:to>
    <xdr:sp macro="" textlink="">
      <xdr:nvSpPr>
        <xdr:cNvPr id="215" name="Donut 214"/>
        <xdr:cNvSpPr/>
      </xdr:nvSpPr>
      <xdr:spPr>
        <a:xfrm>
          <a:off x="19965458" y="34413562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260614</xdr:colOff>
      <xdr:row>85</xdr:row>
      <xdr:rowOff>283106</xdr:rowOff>
    </xdr:from>
    <xdr:to>
      <xdr:col>34</xdr:col>
      <xdr:colOff>30957</xdr:colOff>
      <xdr:row>86</xdr:row>
      <xdr:rowOff>126207</xdr:rowOff>
    </xdr:to>
    <xdr:sp macro="" textlink="">
      <xdr:nvSpPr>
        <xdr:cNvPr id="216" name="Donut 215"/>
        <xdr:cNvSpPr/>
      </xdr:nvSpPr>
      <xdr:spPr>
        <a:xfrm>
          <a:off x="19320139" y="34411181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162984</xdr:colOff>
      <xdr:row>85</xdr:row>
      <xdr:rowOff>280724</xdr:rowOff>
    </xdr:from>
    <xdr:to>
      <xdr:col>32</xdr:col>
      <xdr:colOff>373858</xdr:colOff>
      <xdr:row>86</xdr:row>
      <xdr:rowOff>123825</xdr:rowOff>
    </xdr:to>
    <xdr:sp macro="" textlink="">
      <xdr:nvSpPr>
        <xdr:cNvPr id="217" name="Donut 216"/>
        <xdr:cNvSpPr/>
      </xdr:nvSpPr>
      <xdr:spPr>
        <a:xfrm>
          <a:off x="18593859" y="34408799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117740</xdr:colOff>
      <xdr:row>85</xdr:row>
      <xdr:rowOff>283106</xdr:rowOff>
    </xdr:from>
    <xdr:to>
      <xdr:col>40</xdr:col>
      <xdr:colOff>328614</xdr:colOff>
      <xdr:row>86</xdr:row>
      <xdr:rowOff>126207</xdr:rowOff>
    </xdr:to>
    <xdr:sp macro="" textlink="">
      <xdr:nvSpPr>
        <xdr:cNvPr id="218" name="Donut 217"/>
        <xdr:cNvSpPr/>
      </xdr:nvSpPr>
      <xdr:spPr>
        <a:xfrm>
          <a:off x="22225265" y="34411181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39</xdr:col>
      <xdr:colOff>55827</xdr:colOff>
      <xdr:row>85</xdr:row>
      <xdr:rowOff>280725</xdr:rowOff>
    </xdr:from>
    <xdr:to>
      <xdr:col>39</xdr:col>
      <xdr:colOff>266701</xdr:colOff>
      <xdr:row>86</xdr:row>
      <xdr:rowOff>123826</xdr:rowOff>
    </xdr:to>
    <xdr:sp macro="" textlink="">
      <xdr:nvSpPr>
        <xdr:cNvPr id="219" name="Donut 218"/>
        <xdr:cNvSpPr/>
      </xdr:nvSpPr>
      <xdr:spPr>
        <a:xfrm>
          <a:off x="21582327" y="34408800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112978</xdr:colOff>
      <xdr:row>85</xdr:row>
      <xdr:rowOff>278343</xdr:rowOff>
    </xdr:from>
    <xdr:to>
      <xdr:col>37</xdr:col>
      <xdr:colOff>323852</xdr:colOff>
      <xdr:row>86</xdr:row>
      <xdr:rowOff>121444</xdr:rowOff>
    </xdr:to>
    <xdr:sp macro="" textlink="">
      <xdr:nvSpPr>
        <xdr:cNvPr id="220" name="Donut 219"/>
        <xdr:cNvSpPr/>
      </xdr:nvSpPr>
      <xdr:spPr>
        <a:xfrm>
          <a:off x="20858428" y="34406418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44</xdr:col>
      <xdr:colOff>401109</xdr:colOff>
      <xdr:row>85</xdr:row>
      <xdr:rowOff>292631</xdr:rowOff>
    </xdr:from>
    <xdr:to>
      <xdr:col>45</xdr:col>
      <xdr:colOff>171452</xdr:colOff>
      <xdr:row>86</xdr:row>
      <xdr:rowOff>135732</xdr:rowOff>
    </xdr:to>
    <xdr:sp macro="" textlink="">
      <xdr:nvSpPr>
        <xdr:cNvPr id="221" name="Donut 220"/>
        <xdr:cNvSpPr/>
      </xdr:nvSpPr>
      <xdr:spPr>
        <a:xfrm>
          <a:off x="24261234" y="34420706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43</xdr:col>
      <xdr:colOff>196321</xdr:colOff>
      <xdr:row>85</xdr:row>
      <xdr:rowOff>290250</xdr:rowOff>
    </xdr:from>
    <xdr:to>
      <xdr:col>43</xdr:col>
      <xdr:colOff>407195</xdr:colOff>
      <xdr:row>86</xdr:row>
      <xdr:rowOff>133351</xdr:rowOff>
    </xdr:to>
    <xdr:sp macro="" textlink="">
      <xdr:nvSpPr>
        <xdr:cNvPr id="222" name="Donut 221"/>
        <xdr:cNvSpPr/>
      </xdr:nvSpPr>
      <xdr:spPr>
        <a:xfrm>
          <a:off x="23618296" y="34418325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348722</xdr:colOff>
      <xdr:row>85</xdr:row>
      <xdr:rowOff>287868</xdr:rowOff>
    </xdr:from>
    <xdr:to>
      <xdr:col>42</xdr:col>
      <xdr:colOff>119065</xdr:colOff>
      <xdr:row>86</xdr:row>
      <xdr:rowOff>130969</xdr:rowOff>
    </xdr:to>
    <xdr:sp macro="" textlink="">
      <xdr:nvSpPr>
        <xdr:cNvPr id="223" name="Donut 222"/>
        <xdr:cNvSpPr/>
      </xdr:nvSpPr>
      <xdr:spPr>
        <a:xfrm>
          <a:off x="22894397" y="34415943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30</xdr:col>
      <xdr:colOff>422804</xdr:colOff>
      <xdr:row>89</xdr:row>
      <xdr:rowOff>295805</xdr:rowOff>
    </xdr:from>
    <xdr:to>
      <xdr:col>31</xdr:col>
      <xdr:colOff>2647</xdr:colOff>
      <xdr:row>90</xdr:row>
      <xdr:rowOff>138906</xdr:rowOff>
    </xdr:to>
    <xdr:sp macro="" textlink="">
      <xdr:nvSpPr>
        <xdr:cNvPr id="224" name="Donut 223"/>
        <xdr:cNvSpPr/>
      </xdr:nvSpPr>
      <xdr:spPr>
        <a:xfrm>
          <a:off x="17596379" y="35909780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182298</xdr:colOff>
      <xdr:row>89</xdr:row>
      <xdr:rowOff>293424</xdr:rowOff>
    </xdr:from>
    <xdr:to>
      <xdr:col>29</xdr:col>
      <xdr:colOff>393172</xdr:colOff>
      <xdr:row>90</xdr:row>
      <xdr:rowOff>136525</xdr:rowOff>
    </xdr:to>
    <xdr:sp macro="" textlink="">
      <xdr:nvSpPr>
        <xdr:cNvPr id="225" name="Donut 224"/>
        <xdr:cNvSpPr/>
      </xdr:nvSpPr>
      <xdr:spPr>
        <a:xfrm>
          <a:off x="16946298" y="35907399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27</xdr:col>
      <xdr:colOff>525198</xdr:colOff>
      <xdr:row>89</xdr:row>
      <xdr:rowOff>291042</xdr:rowOff>
    </xdr:from>
    <xdr:to>
      <xdr:col>28</xdr:col>
      <xdr:colOff>69322</xdr:colOff>
      <xdr:row>90</xdr:row>
      <xdr:rowOff>134143</xdr:rowOff>
    </xdr:to>
    <xdr:sp macro="" textlink="">
      <xdr:nvSpPr>
        <xdr:cNvPr id="226" name="Donut 225"/>
        <xdr:cNvSpPr/>
      </xdr:nvSpPr>
      <xdr:spPr>
        <a:xfrm>
          <a:off x="16212873" y="35905017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63235</xdr:colOff>
      <xdr:row>89</xdr:row>
      <xdr:rowOff>305330</xdr:rowOff>
    </xdr:from>
    <xdr:to>
      <xdr:col>35</xdr:col>
      <xdr:colOff>274109</xdr:colOff>
      <xdr:row>90</xdr:row>
      <xdr:rowOff>148431</xdr:rowOff>
    </xdr:to>
    <xdr:sp macro="" textlink="">
      <xdr:nvSpPr>
        <xdr:cNvPr id="227" name="Donut 226"/>
        <xdr:cNvSpPr/>
      </xdr:nvSpPr>
      <xdr:spPr>
        <a:xfrm>
          <a:off x="19932385" y="35919305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227541</xdr:colOff>
      <xdr:row>89</xdr:row>
      <xdr:rowOff>302949</xdr:rowOff>
    </xdr:from>
    <xdr:to>
      <xdr:col>33</xdr:col>
      <xdr:colOff>438415</xdr:colOff>
      <xdr:row>90</xdr:row>
      <xdr:rowOff>146050</xdr:rowOff>
    </xdr:to>
    <xdr:sp macro="" textlink="">
      <xdr:nvSpPr>
        <xdr:cNvPr id="228" name="Donut 227"/>
        <xdr:cNvSpPr/>
      </xdr:nvSpPr>
      <xdr:spPr>
        <a:xfrm>
          <a:off x="19287066" y="35916924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129911</xdr:colOff>
      <xdr:row>89</xdr:row>
      <xdr:rowOff>300567</xdr:rowOff>
    </xdr:from>
    <xdr:to>
      <xdr:col>32</xdr:col>
      <xdr:colOff>340785</xdr:colOff>
      <xdr:row>90</xdr:row>
      <xdr:rowOff>143668</xdr:rowOff>
    </xdr:to>
    <xdr:sp macro="" textlink="">
      <xdr:nvSpPr>
        <xdr:cNvPr id="229" name="Donut 228"/>
        <xdr:cNvSpPr/>
      </xdr:nvSpPr>
      <xdr:spPr>
        <a:xfrm>
          <a:off x="18560786" y="35914542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84667</xdr:colOff>
      <xdr:row>89</xdr:row>
      <xdr:rowOff>302949</xdr:rowOff>
    </xdr:from>
    <xdr:to>
      <xdr:col>40</xdr:col>
      <xdr:colOff>295541</xdr:colOff>
      <xdr:row>90</xdr:row>
      <xdr:rowOff>146050</xdr:rowOff>
    </xdr:to>
    <xdr:sp macro="" textlink="">
      <xdr:nvSpPr>
        <xdr:cNvPr id="230" name="Donut 229"/>
        <xdr:cNvSpPr/>
      </xdr:nvSpPr>
      <xdr:spPr>
        <a:xfrm>
          <a:off x="22192192" y="35916924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39</xdr:col>
      <xdr:colOff>22754</xdr:colOff>
      <xdr:row>89</xdr:row>
      <xdr:rowOff>300568</xdr:rowOff>
    </xdr:from>
    <xdr:to>
      <xdr:col>39</xdr:col>
      <xdr:colOff>233628</xdr:colOff>
      <xdr:row>90</xdr:row>
      <xdr:rowOff>143669</xdr:rowOff>
    </xdr:to>
    <xdr:sp macro="" textlink="">
      <xdr:nvSpPr>
        <xdr:cNvPr id="231" name="Donut 230"/>
        <xdr:cNvSpPr/>
      </xdr:nvSpPr>
      <xdr:spPr>
        <a:xfrm>
          <a:off x="21549254" y="35914543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79905</xdr:colOff>
      <xdr:row>89</xdr:row>
      <xdr:rowOff>298186</xdr:rowOff>
    </xdr:from>
    <xdr:to>
      <xdr:col>37</xdr:col>
      <xdr:colOff>290779</xdr:colOff>
      <xdr:row>90</xdr:row>
      <xdr:rowOff>141287</xdr:rowOff>
    </xdr:to>
    <xdr:sp macro="" textlink="">
      <xdr:nvSpPr>
        <xdr:cNvPr id="232" name="Donut 231"/>
        <xdr:cNvSpPr/>
      </xdr:nvSpPr>
      <xdr:spPr>
        <a:xfrm>
          <a:off x="20825355" y="35912161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44</xdr:col>
      <xdr:colOff>368036</xdr:colOff>
      <xdr:row>89</xdr:row>
      <xdr:rowOff>312474</xdr:rowOff>
    </xdr:from>
    <xdr:to>
      <xdr:col>45</xdr:col>
      <xdr:colOff>138379</xdr:colOff>
      <xdr:row>90</xdr:row>
      <xdr:rowOff>155575</xdr:rowOff>
    </xdr:to>
    <xdr:sp macro="" textlink="">
      <xdr:nvSpPr>
        <xdr:cNvPr id="233" name="Donut 232"/>
        <xdr:cNvSpPr/>
      </xdr:nvSpPr>
      <xdr:spPr>
        <a:xfrm>
          <a:off x="24228161" y="35926449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43</xdr:col>
      <xdr:colOff>163248</xdr:colOff>
      <xdr:row>89</xdr:row>
      <xdr:rowOff>310093</xdr:rowOff>
    </xdr:from>
    <xdr:to>
      <xdr:col>43</xdr:col>
      <xdr:colOff>374122</xdr:colOff>
      <xdr:row>90</xdr:row>
      <xdr:rowOff>153194</xdr:rowOff>
    </xdr:to>
    <xdr:sp macro="" textlink="">
      <xdr:nvSpPr>
        <xdr:cNvPr id="234" name="Donut 233"/>
        <xdr:cNvSpPr/>
      </xdr:nvSpPr>
      <xdr:spPr>
        <a:xfrm>
          <a:off x="23585223" y="35924068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315649</xdr:colOff>
      <xdr:row>89</xdr:row>
      <xdr:rowOff>307711</xdr:rowOff>
    </xdr:from>
    <xdr:to>
      <xdr:col>42</xdr:col>
      <xdr:colOff>85992</xdr:colOff>
      <xdr:row>90</xdr:row>
      <xdr:rowOff>150812</xdr:rowOff>
    </xdr:to>
    <xdr:sp macro="" textlink="">
      <xdr:nvSpPr>
        <xdr:cNvPr id="235" name="Donut 234"/>
        <xdr:cNvSpPr/>
      </xdr:nvSpPr>
      <xdr:spPr>
        <a:xfrm>
          <a:off x="22861324" y="35921686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401980</xdr:colOff>
      <xdr:row>86</xdr:row>
      <xdr:rowOff>120960</xdr:rowOff>
    </xdr:from>
    <xdr:to>
      <xdr:col>5</xdr:col>
      <xdr:colOff>176280</xdr:colOff>
      <xdr:row>101</xdr:row>
      <xdr:rowOff>354852</xdr:rowOff>
    </xdr:to>
    <xdr:pic>
      <xdr:nvPicPr>
        <xdr:cNvPr id="236" name="Picture 23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16200000">
          <a:off x="-1340610" y="35686638"/>
          <a:ext cx="5836833" cy="2351653"/>
        </a:xfrm>
        <a:prstGeom prst="rect">
          <a:avLst/>
        </a:prstGeom>
      </xdr:spPr>
    </xdr:pic>
    <xdr:clientData/>
  </xdr:twoCellAnchor>
  <xdr:twoCellAnchor editAs="oneCell">
    <xdr:from>
      <xdr:col>5</xdr:col>
      <xdr:colOff>915146</xdr:colOff>
      <xdr:row>96</xdr:row>
      <xdr:rowOff>112059</xdr:rowOff>
    </xdr:from>
    <xdr:to>
      <xdr:col>17</xdr:col>
      <xdr:colOff>426454</xdr:colOff>
      <xdr:row>97</xdr:row>
      <xdr:rowOff>205441</xdr:rowOff>
    </xdr:to>
    <xdr:pic>
      <xdr:nvPicPr>
        <xdr:cNvPr id="237" name="Picture 23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3492499" y="37670441"/>
          <a:ext cx="5898661" cy="466912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100</xdr:row>
      <xdr:rowOff>0</xdr:rowOff>
    </xdr:from>
    <xdr:to>
      <xdr:col>37</xdr:col>
      <xdr:colOff>215762</xdr:colOff>
      <xdr:row>111</xdr:row>
      <xdr:rowOff>244553</xdr:rowOff>
    </xdr:to>
    <xdr:pic>
      <xdr:nvPicPr>
        <xdr:cNvPr id="239" name="Picture 238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6738445" y="38843415"/>
          <a:ext cx="4200000" cy="43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169218</xdr:colOff>
      <xdr:row>66</xdr:row>
      <xdr:rowOff>365114</xdr:rowOff>
    </xdr:from>
    <xdr:to>
      <xdr:col>4</xdr:col>
      <xdr:colOff>240932</xdr:colOff>
      <xdr:row>77</xdr:row>
      <xdr:rowOff>267167</xdr:rowOff>
    </xdr:to>
    <xdr:pic>
      <xdr:nvPicPr>
        <xdr:cNvPr id="240" name="Picture 23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16200000">
          <a:off x="-756531" y="27496229"/>
          <a:ext cx="3990833" cy="2139336"/>
        </a:xfrm>
        <a:prstGeom prst="rect">
          <a:avLst/>
        </a:prstGeom>
      </xdr:spPr>
    </xdr:pic>
    <xdr:clientData/>
  </xdr:twoCellAnchor>
  <xdr:twoCellAnchor editAs="oneCell">
    <xdr:from>
      <xdr:col>48</xdr:col>
      <xdr:colOff>151006</xdr:colOff>
      <xdr:row>65</xdr:row>
      <xdr:rowOff>46462</xdr:rowOff>
    </xdr:from>
    <xdr:to>
      <xdr:col>56</xdr:col>
      <xdr:colOff>127737</xdr:colOff>
      <xdr:row>76</xdr:row>
      <xdr:rowOff>43396</xdr:rowOff>
    </xdr:to>
    <xdr:pic>
      <xdr:nvPicPr>
        <xdr:cNvPr id="241" name="Picture 24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5775579" y="25880121"/>
          <a:ext cx="4019048" cy="4085714"/>
        </a:xfrm>
        <a:prstGeom prst="rect">
          <a:avLst/>
        </a:prstGeom>
      </xdr:spPr>
    </xdr:pic>
    <xdr:clientData/>
  </xdr:twoCellAnchor>
  <xdr:twoCellAnchor editAs="oneCell">
    <xdr:from>
      <xdr:col>51</xdr:col>
      <xdr:colOff>104543</xdr:colOff>
      <xdr:row>81</xdr:row>
      <xdr:rowOff>127774</xdr:rowOff>
    </xdr:from>
    <xdr:to>
      <xdr:col>58</xdr:col>
      <xdr:colOff>340781</xdr:colOff>
      <xdr:row>90</xdr:row>
      <xdr:rowOff>234602</xdr:rowOff>
    </xdr:to>
    <xdr:pic>
      <xdr:nvPicPr>
        <xdr:cNvPr id="242" name="Picture 241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7564421" y="31908750"/>
          <a:ext cx="3326055" cy="3452193"/>
        </a:xfrm>
        <a:prstGeom prst="rect">
          <a:avLst/>
        </a:prstGeom>
      </xdr:spPr>
    </xdr:pic>
    <xdr:clientData/>
  </xdr:twoCellAnchor>
  <xdr:twoCellAnchor editAs="oneCell">
    <xdr:from>
      <xdr:col>46</xdr:col>
      <xdr:colOff>406556</xdr:colOff>
      <xdr:row>53</xdr:row>
      <xdr:rowOff>127774</xdr:rowOff>
    </xdr:from>
    <xdr:to>
      <xdr:col>53</xdr:col>
      <xdr:colOff>131696</xdr:colOff>
      <xdr:row>62</xdr:row>
      <xdr:rowOff>234601</xdr:rowOff>
    </xdr:to>
    <xdr:pic>
      <xdr:nvPicPr>
        <xdr:cNvPr id="243" name="Picture 242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5148324" y="21500945"/>
          <a:ext cx="3326055" cy="34521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365125</xdr:colOff>
      <xdr:row>59</xdr:row>
      <xdr:rowOff>6728</xdr:rowOff>
    </xdr:from>
    <xdr:to>
      <xdr:col>35</xdr:col>
      <xdr:colOff>5605</xdr:colOff>
      <xdr:row>73</xdr:row>
      <xdr:rowOff>95250</xdr:rowOff>
    </xdr:to>
    <xdr:cxnSp macro="">
      <xdr:nvCxnSpPr>
        <xdr:cNvPr id="2" name="Straight Connector 1"/>
        <xdr:cNvCxnSpPr/>
      </xdr:nvCxnSpPr>
      <xdr:spPr>
        <a:xfrm flipV="1">
          <a:off x="19862800" y="23733503"/>
          <a:ext cx="11955" cy="528917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58</xdr:row>
      <xdr:rowOff>363073</xdr:rowOff>
    </xdr:from>
    <xdr:to>
      <xdr:col>37</xdr:col>
      <xdr:colOff>1</xdr:colOff>
      <xdr:row>91</xdr:row>
      <xdr:rowOff>47625</xdr:rowOff>
    </xdr:to>
    <xdr:cxnSp macro="">
      <xdr:nvCxnSpPr>
        <xdr:cNvPr id="3" name="Straight Connector 2"/>
        <xdr:cNvCxnSpPr/>
      </xdr:nvCxnSpPr>
      <xdr:spPr>
        <a:xfrm flipV="1">
          <a:off x="20745450" y="23718373"/>
          <a:ext cx="1" cy="11943227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243378</xdr:colOff>
      <xdr:row>59</xdr:row>
      <xdr:rowOff>251808</xdr:rowOff>
    </xdr:from>
    <xdr:to>
      <xdr:col>38</xdr:col>
      <xdr:colOff>106572</xdr:colOff>
      <xdr:row>59</xdr:row>
      <xdr:rowOff>256431</xdr:rowOff>
    </xdr:to>
    <xdr:cxnSp macro="">
      <xdr:nvCxnSpPr>
        <xdr:cNvPr id="4" name="Straight Connector 3"/>
        <xdr:cNvCxnSpPr/>
      </xdr:nvCxnSpPr>
      <xdr:spPr>
        <a:xfrm flipV="1">
          <a:off x="19741053" y="2397858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4763</xdr:colOff>
      <xdr:row>58</xdr:row>
      <xdr:rowOff>366927</xdr:rowOff>
    </xdr:from>
    <xdr:to>
      <xdr:col>36</xdr:col>
      <xdr:colOff>6497</xdr:colOff>
      <xdr:row>91</xdr:row>
      <xdr:rowOff>42863</xdr:rowOff>
    </xdr:to>
    <xdr:cxnSp macro="">
      <xdr:nvCxnSpPr>
        <xdr:cNvPr id="5" name="Straight Connector 4"/>
        <xdr:cNvCxnSpPr/>
      </xdr:nvCxnSpPr>
      <xdr:spPr>
        <a:xfrm flipV="1">
          <a:off x="20312063" y="23722227"/>
          <a:ext cx="1734" cy="11934611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59</xdr:row>
      <xdr:rowOff>2</xdr:rowOff>
    </xdr:from>
    <xdr:to>
      <xdr:col>38</xdr:col>
      <xdr:colOff>1123</xdr:colOff>
      <xdr:row>73</xdr:row>
      <xdr:rowOff>111125</xdr:rowOff>
    </xdr:to>
    <xdr:cxnSp macro="">
      <xdr:nvCxnSpPr>
        <xdr:cNvPr id="6" name="Straight Connector 5"/>
        <xdr:cNvCxnSpPr/>
      </xdr:nvCxnSpPr>
      <xdr:spPr>
        <a:xfrm flipV="1">
          <a:off x="21183600" y="23726777"/>
          <a:ext cx="1123" cy="5311773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320386</xdr:colOff>
      <xdr:row>59</xdr:row>
      <xdr:rowOff>4329</xdr:rowOff>
    </xdr:from>
    <xdr:to>
      <xdr:col>43</xdr:col>
      <xdr:colOff>4330</xdr:colOff>
      <xdr:row>59</xdr:row>
      <xdr:rowOff>8660</xdr:rowOff>
    </xdr:to>
    <xdr:cxnSp macro="">
      <xdr:nvCxnSpPr>
        <xdr:cNvPr id="7" name="Straight Connector 6"/>
        <xdr:cNvCxnSpPr/>
      </xdr:nvCxnSpPr>
      <xdr:spPr>
        <a:xfrm flipV="1">
          <a:off x="21503986" y="23731104"/>
          <a:ext cx="1922319" cy="433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331769</xdr:colOff>
      <xdr:row>59</xdr:row>
      <xdr:rowOff>15363</xdr:rowOff>
    </xdr:from>
    <xdr:to>
      <xdr:col>38</xdr:col>
      <xdr:colOff>337986</xdr:colOff>
      <xdr:row>86</xdr:row>
      <xdr:rowOff>363876</xdr:rowOff>
    </xdr:to>
    <xdr:cxnSp macro="">
      <xdr:nvCxnSpPr>
        <xdr:cNvPr id="8" name="Straight Connector 7"/>
        <xdr:cNvCxnSpPr/>
      </xdr:nvCxnSpPr>
      <xdr:spPr>
        <a:xfrm flipH="1">
          <a:off x="21515369" y="23742138"/>
          <a:ext cx="6217" cy="1037833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399435</xdr:colOff>
      <xdr:row>59</xdr:row>
      <xdr:rowOff>0</xdr:rowOff>
    </xdr:from>
    <xdr:to>
      <xdr:col>34</xdr:col>
      <xdr:colOff>3810</xdr:colOff>
      <xdr:row>59</xdr:row>
      <xdr:rowOff>7682</xdr:rowOff>
    </xdr:to>
    <xdr:cxnSp macro="">
      <xdr:nvCxnSpPr>
        <xdr:cNvPr id="9" name="Straight Connector 8"/>
        <xdr:cNvCxnSpPr/>
      </xdr:nvCxnSpPr>
      <xdr:spPr>
        <a:xfrm flipV="1">
          <a:off x="17163435" y="23726775"/>
          <a:ext cx="2338050" cy="768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436615</xdr:colOff>
      <xdr:row>58</xdr:row>
      <xdr:rowOff>367481</xdr:rowOff>
    </xdr:from>
    <xdr:to>
      <xdr:col>34</xdr:col>
      <xdr:colOff>0</xdr:colOff>
      <xdr:row>87</xdr:row>
      <xdr:rowOff>10702</xdr:rowOff>
    </xdr:to>
    <xdr:cxnSp macro="">
      <xdr:nvCxnSpPr>
        <xdr:cNvPr id="10" name="Straight Connector 9"/>
        <xdr:cNvCxnSpPr/>
      </xdr:nvCxnSpPr>
      <xdr:spPr>
        <a:xfrm>
          <a:off x="19496140" y="23722781"/>
          <a:ext cx="1535" cy="1041599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411306</xdr:colOff>
      <xdr:row>56</xdr:row>
      <xdr:rowOff>7620</xdr:rowOff>
    </xdr:from>
    <xdr:to>
      <xdr:col>35</xdr:col>
      <xdr:colOff>7620</xdr:colOff>
      <xdr:row>56</xdr:row>
      <xdr:rowOff>7682</xdr:rowOff>
    </xdr:to>
    <xdr:cxnSp macro="">
      <xdr:nvCxnSpPr>
        <xdr:cNvPr id="11" name="Straight Connector 10"/>
        <xdr:cNvCxnSpPr/>
      </xdr:nvCxnSpPr>
      <xdr:spPr>
        <a:xfrm flipV="1">
          <a:off x="17175306" y="22619970"/>
          <a:ext cx="2701464" cy="6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426720</xdr:colOff>
      <xdr:row>56</xdr:row>
      <xdr:rowOff>1</xdr:rowOff>
    </xdr:from>
    <xdr:to>
      <xdr:col>43</xdr:col>
      <xdr:colOff>7682</xdr:colOff>
      <xdr:row>56</xdr:row>
      <xdr:rowOff>11430</xdr:rowOff>
    </xdr:to>
    <xdr:cxnSp macro="">
      <xdr:nvCxnSpPr>
        <xdr:cNvPr id="12" name="Straight Connector 11"/>
        <xdr:cNvCxnSpPr/>
      </xdr:nvCxnSpPr>
      <xdr:spPr>
        <a:xfrm flipV="1">
          <a:off x="21172170" y="22612351"/>
          <a:ext cx="2257487" cy="1142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361028</xdr:colOff>
      <xdr:row>51</xdr:row>
      <xdr:rowOff>0</xdr:rowOff>
    </xdr:from>
    <xdr:to>
      <xdr:col>35</xdr:col>
      <xdr:colOff>0</xdr:colOff>
      <xdr:row>56</xdr:row>
      <xdr:rowOff>0</xdr:rowOff>
    </xdr:to>
    <xdr:cxnSp macro="">
      <xdr:nvCxnSpPr>
        <xdr:cNvPr id="13" name="Straight Connector 12"/>
        <xdr:cNvCxnSpPr/>
      </xdr:nvCxnSpPr>
      <xdr:spPr>
        <a:xfrm>
          <a:off x="19858703" y="20754975"/>
          <a:ext cx="10447" cy="18573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51</xdr:row>
      <xdr:rowOff>8659</xdr:rowOff>
    </xdr:from>
    <xdr:to>
      <xdr:col>38</xdr:col>
      <xdr:colOff>4329</xdr:colOff>
      <xdr:row>56</xdr:row>
      <xdr:rowOff>12989</xdr:rowOff>
    </xdr:to>
    <xdr:cxnSp macro="">
      <xdr:nvCxnSpPr>
        <xdr:cNvPr id="14" name="Straight Connector 13"/>
        <xdr:cNvCxnSpPr/>
      </xdr:nvCxnSpPr>
      <xdr:spPr>
        <a:xfrm flipH="1">
          <a:off x="21183600" y="20763634"/>
          <a:ext cx="4329" cy="186170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6454</xdr:colOff>
      <xdr:row>55</xdr:row>
      <xdr:rowOff>361028</xdr:rowOff>
    </xdr:from>
    <xdr:to>
      <xdr:col>35</xdr:col>
      <xdr:colOff>230443</xdr:colOff>
      <xdr:row>59</xdr:row>
      <xdr:rowOff>14134</xdr:rowOff>
    </xdr:to>
    <xdr:cxnSp macro="">
      <xdr:nvCxnSpPr>
        <xdr:cNvPr id="15" name="Straight Connector 14"/>
        <xdr:cNvCxnSpPr/>
      </xdr:nvCxnSpPr>
      <xdr:spPr>
        <a:xfrm flipH="1">
          <a:off x="19875604" y="22601903"/>
          <a:ext cx="223989" cy="1139006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222762</xdr:colOff>
      <xdr:row>55</xdr:row>
      <xdr:rowOff>361028</xdr:rowOff>
    </xdr:from>
    <xdr:to>
      <xdr:col>38</xdr:col>
      <xdr:colOff>5225</xdr:colOff>
      <xdr:row>58</xdr:row>
      <xdr:rowOff>366252</xdr:rowOff>
    </xdr:to>
    <xdr:cxnSp macro="">
      <xdr:nvCxnSpPr>
        <xdr:cNvPr id="16" name="Straight Connector 15"/>
        <xdr:cNvCxnSpPr/>
      </xdr:nvCxnSpPr>
      <xdr:spPr>
        <a:xfrm>
          <a:off x="20968212" y="22601903"/>
          <a:ext cx="220613" cy="111964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5229</xdr:colOff>
      <xdr:row>55</xdr:row>
      <xdr:rowOff>353347</xdr:rowOff>
    </xdr:from>
    <xdr:to>
      <xdr:col>36</xdr:col>
      <xdr:colOff>92178</xdr:colOff>
      <xdr:row>58</xdr:row>
      <xdr:rowOff>366252</xdr:rowOff>
    </xdr:to>
    <xdr:cxnSp macro="">
      <xdr:nvCxnSpPr>
        <xdr:cNvPr id="17" name="Straight Connector 16"/>
        <xdr:cNvCxnSpPr/>
      </xdr:nvCxnSpPr>
      <xdr:spPr>
        <a:xfrm flipH="1">
          <a:off x="20312529" y="22594222"/>
          <a:ext cx="86949" cy="112733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368710</xdr:colOff>
      <xdr:row>56</xdr:row>
      <xdr:rowOff>0</xdr:rowOff>
    </xdr:from>
    <xdr:to>
      <xdr:col>36</xdr:col>
      <xdr:colOff>434161</xdr:colOff>
      <xdr:row>58</xdr:row>
      <xdr:rowOff>365023</xdr:rowOff>
    </xdr:to>
    <xdr:cxnSp macro="">
      <xdr:nvCxnSpPr>
        <xdr:cNvPr id="18" name="Straight Connector 17"/>
        <xdr:cNvCxnSpPr/>
      </xdr:nvCxnSpPr>
      <xdr:spPr>
        <a:xfrm>
          <a:off x="20676010" y="22612350"/>
          <a:ext cx="65451" cy="1107973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353347</xdr:colOff>
      <xdr:row>51</xdr:row>
      <xdr:rowOff>15363</xdr:rowOff>
    </xdr:from>
    <xdr:to>
      <xdr:col>38</xdr:col>
      <xdr:colOff>7681</xdr:colOff>
      <xdr:row>51</xdr:row>
      <xdr:rowOff>15363</xdr:rowOff>
    </xdr:to>
    <xdr:cxnSp macro="">
      <xdr:nvCxnSpPr>
        <xdr:cNvPr id="19" name="Straight Connector 18"/>
        <xdr:cNvCxnSpPr/>
      </xdr:nvCxnSpPr>
      <xdr:spPr>
        <a:xfrm flipH="1">
          <a:off x="19851022" y="20770338"/>
          <a:ext cx="134025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230195</xdr:colOff>
      <xdr:row>51</xdr:row>
      <xdr:rowOff>124065</xdr:rowOff>
    </xdr:from>
    <xdr:to>
      <xdr:col>35</xdr:col>
      <xdr:colOff>232122</xdr:colOff>
      <xdr:row>55</xdr:row>
      <xdr:rowOff>358124</xdr:rowOff>
    </xdr:to>
    <xdr:cxnSp macro="">
      <xdr:nvCxnSpPr>
        <xdr:cNvPr id="20" name="Straight Connector 19"/>
        <xdr:cNvCxnSpPr/>
      </xdr:nvCxnSpPr>
      <xdr:spPr>
        <a:xfrm flipH="1">
          <a:off x="20099345" y="20879040"/>
          <a:ext cx="1927" cy="171995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88047</xdr:colOff>
      <xdr:row>51</xdr:row>
      <xdr:rowOff>128067</xdr:rowOff>
    </xdr:from>
    <xdr:to>
      <xdr:col>36</xdr:col>
      <xdr:colOff>92515</xdr:colOff>
      <xdr:row>55</xdr:row>
      <xdr:rowOff>363320</xdr:rowOff>
    </xdr:to>
    <xdr:cxnSp macro="">
      <xdr:nvCxnSpPr>
        <xdr:cNvPr id="21" name="Straight Connector 20"/>
        <xdr:cNvCxnSpPr/>
      </xdr:nvCxnSpPr>
      <xdr:spPr>
        <a:xfrm>
          <a:off x="20395347" y="20883042"/>
          <a:ext cx="4468" cy="1721153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364192</xdr:colOff>
      <xdr:row>51</xdr:row>
      <xdr:rowOff>140073</xdr:rowOff>
    </xdr:from>
    <xdr:to>
      <xdr:col>36</xdr:col>
      <xdr:colOff>368011</xdr:colOff>
      <xdr:row>55</xdr:row>
      <xdr:rowOff>368012</xdr:rowOff>
    </xdr:to>
    <xdr:cxnSp macro="">
      <xdr:nvCxnSpPr>
        <xdr:cNvPr id="22" name="Straight Connector 21"/>
        <xdr:cNvCxnSpPr/>
      </xdr:nvCxnSpPr>
      <xdr:spPr>
        <a:xfrm>
          <a:off x="20671492" y="20895048"/>
          <a:ext cx="3819" cy="171383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219803</xdr:colOff>
      <xdr:row>51</xdr:row>
      <xdr:rowOff>140073</xdr:rowOff>
    </xdr:from>
    <xdr:to>
      <xdr:col>37</xdr:col>
      <xdr:colOff>220116</xdr:colOff>
      <xdr:row>55</xdr:row>
      <xdr:rowOff>360722</xdr:rowOff>
    </xdr:to>
    <xdr:cxnSp macro="">
      <xdr:nvCxnSpPr>
        <xdr:cNvPr id="23" name="Straight Connector 22"/>
        <xdr:cNvCxnSpPr/>
      </xdr:nvCxnSpPr>
      <xdr:spPr>
        <a:xfrm flipH="1">
          <a:off x="20965253" y="20895048"/>
          <a:ext cx="313" cy="170654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406977</xdr:colOff>
      <xdr:row>55</xdr:row>
      <xdr:rowOff>368013</xdr:rowOff>
    </xdr:from>
    <xdr:to>
      <xdr:col>30</xdr:col>
      <xdr:colOff>4331</xdr:colOff>
      <xdr:row>59</xdr:row>
      <xdr:rowOff>4329</xdr:rowOff>
    </xdr:to>
    <xdr:cxnSp macro="">
      <xdr:nvCxnSpPr>
        <xdr:cNvPr id="24" name="Straight Connector 23"/>
        <xdr:cNvCxnSpPr/>
      </xdr:nvCxnSpPr>
      <xdr:spPr>
        <a:xfrm flipV="1">
          <a:off x="17170977" y="22608888"/>
          <a:ext cx="6929" cy="112221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866</xdr:colOff>
      <xdr:row>55</xdr:row>
      <xdr:rowOff>364549</xdr:rowOff>
    </xdr:from>
    <xdr:to>
      <xdr:col>43</xdr:col>
      <xdr:colOff>9526</xdr:colOff>
      <xdr:row>59</xdr:row>
      <xdr:rowOff>865</xdr:rowOff>
    </xdr:to>
    <xdr:cxnSp macro="">
      <xdr:nvCxnSpPr>
        <xdr:cNvPr id="25" name="Straight Connector 24"/>
        <xdr:cNvCxnSpPr/>
      </xdr:nvCxnSpPr>
      <xdr:spPr>
        <a:xfrm flipV="1">
          <a:off x="23422841" y="22605424"/>
          <a:ext cx="8660" cy="112221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130752</xdr:colOff>
      <xdr:row>56</xdr:row>
      <xdr:rowOff>203489</xdr:rowOff>
    </xdr:from>
    <xdr:to>
      <xdr:col>42</xdr:col>
      <xdr:colOff>337705</xdr:colOff>
      <xdr:row>56</xdr:row>
      <xdr:rowOff>216366</xdr:rowOff>
    </xdr:to>
    <xdr:cxnSp macro="">
      <xdr:nvCxnSpPr>
        <xdr:cNvPr id="26" name="Straight Connector 25"/>
        <xdr:cNvCxnSpPr/>
      </xdr:nvCxnSpPr>
      <xdr:spPr>
        <a:xfrm flipV="1">
          <a:off x="17304327" y="22815839"/>
          <a:ext cx="6017203" cy="1287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135947</xdr:colOff>
      <xdr:row>58</xdr:row>
      <xdr:rowOff>182707</xdr:rowOff>
    </xdr:from>
    <xdr:to>
      <xdr:col>42</xdr:col>
      <xdr:colOff>342900</xdr:colOff>
      <xdr:row>58</xdr:row>
      <xdr:rowOff>195584</xdr:rowOff>
    </xdr:to>
    <xdr:cxnSp macro="">
      <xdr:nvCxnSpPr>
        <xdr:cNvPr id="27" name="Straight Connector 26"/>
        <xdr:cNvCxnSpPr/>
      </xdr:nvCxnSpPr>
      <xdr:spPr>
        <a:xfrm flipV="1">
          <a:off x="17309522" y="23538007"/>
          <a:ext cx="6017203" cy="1287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3465</xdr:colOff>
      <xdr:row>56</xdr:row>
      <xdr:rowOff>125557</xdr:rowOff>
    </xdr:from>
    <xdr:to>
      <xdr:col>42</xdr:col>
      <xdr:colOff>8660</xdr:colOff>
      <xdr:row>58</xdr:row>
      <xdr:rowOff>271895</xdr:rowOff>
    </xdr:to>
    <xdr:cxnSp macro="">
      <xdr:nvCxnSpPr>
        <xdr:cNvPr id="28" name="Straight Connector 27"/>
        <xdr:cNvCxnSpPr/>
      </xdr:nvCxnSpPr>
      <xdr:spPr>
        <a:xfrm flipH="1">
          <a:off x="22987290" y="22737907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</xdr:colOff>
      <xdr:row>56</xdr:row>
      <xdr:rowOff>130752</xdr:rowOff>
    </xdr:from>
    <xdr:to>
      <xdr:col>41</xdr:col>
      <xdr:colOff>5197</xdr:colOff>
      <xdr:row>58</xdr:row>
      <xdr:rowOff>277090</xdr:rowOff>
    </xdr:to>
    <xdr:cxnSp macro="">
      <xdr:nvCxnSpPr>
        <xdr:cNvPr id="29" name="Straight Connector 28"/>
        <xdr:cNvCxnSpPr/>
      </xdr:nvCxnSpPr>
      <xdr:spPr>
        <a:xfrm flipH="1">
          <a:off x="22545677" y="22743102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868</xdr:colOff>
      <xdr:row>56</xdr:row>
      <xdr:rowOff>135947</xdr:rowOff>
    </xdr:from>
    <xdr:to>
      <xdr:col>40</xdr:col>
      <xdr:colOff>6063</xdr:colOff>
      <xdr:row>58</xdr:row>
      <xdr:rowOff>282285</xdr:rowOff>
    </xdr:to>
    <xdr:cxnSp macro="">
      <xdr:nvCxnSpPr>
        <xdr:cNvPr id="30" name="Straight Connector 29"/>
        <xdr:cNvCxnSpPr/>
      </xdr:nvCxnSpPr>
      <xdr:spPr>
        <a:xfrm flipH="1">
          <a:off x="22108393" y="22748297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1734</xdr:colOff>
      <xdr:row>56</xdr:row>
      <xdr:rowOff>141143</xdr:rowOff>
    </xdr:from>
    <xdr:to>
      <xdr:col>39</xdr:col>
      <xdr:colOff>6929</xdr:colOff>
      <xdr:row>58</xdr:row>
      <xdr:rowOff>287481</xdr:rowOff>
    </xdr:to>
    <xdr:cxnSp macro="">
      <xdr:nvCxnSpPr>
        <xdr:cNvPr id="31" name="Straight Connector 30"/>
        <xdr:cNvCxnSpPr/>
      </xdr:nvCxnSpPr>
      <xdr:spPr>
        <a:xfrm flipH="1">
          <a:off x="21528234" y="22753493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428626</xdr:colOff>
      <xdr:row>56</xdr:row>
      <xdr:rowOff>130753</xdr:rowOff>
    </xdr:from>
    <xdr:to>
      <xdr:col>33</xdr:col>
      <xdr:colOff>433821</xdr:colOff>
      <xdr:row>58</xdr:row>
      <xdr:rowOff>277091</xdr:rowOff>
    </xdr:to>
    <xdr:cxnSp macro="">
      <xdr:nvCxnSpPr>
        <xdr:cNvPr id="32" name="Straight Connector 31"/>
        <xdr:cNvCxnSpPr/>
      </xdr:nvCxnSpPr>
      <xdr:spPr>
        <a:xfrm flipH="1">
          <a:off x="19488151" y="22743103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425163</xdr:colOff>
      <xdr:row>56</xdr:row>
      <xdr:rowOff>135948</xdr:rowOff>
    </xdr:from>
    <xdr:to>
      <xdr:col>32</xdr:col>
      <xdr:colOff>430358</xdr:colOff>
      <xdr:row>58</xdr:row>
      <xdr:rowOff>282286</xdr:rowOff>
    </xdr:to>
    <xdr:cxnSp macro="">
      <xdr:nvCxnSpPr>
        <xdr:cNvPr id="33" name="Straight Connector 32"/>
        <xdr:cNvCxnSpPr/>
      </xdr:nvCxnSpPr>
      <xdr:spPr>
        <a:xfrm flipH="1">
          <a:off x="18856038" y="22748298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426029</xdr:colOff>
      <xdr:row>56</xdr:row>
      <xdr:rowOff>141143</xdr:rowOff>
    </xdr:from>
    <xdr:to>
      <xdr:col>31</xdr:col>
      <xdr:colOff>431224</xdr:colOff>
      <xdr:row>58</xdr:row>
      <xdr:rowOff>287481</xdr:rowOff>
    </xdr:to>
    <xdr:cxnSp macro="">
      <xdr:nvCxnSpPr>
        <xdr:cNvPr id="34" name="Straight Connector 33"/>
        <xdr:cNvCxnSpPr/>
      </xdr:nvCxnSpPr>
      <xdr:spPr>
        <a:xfrm flipH="1">
          <a:off x="18228254" y="22753493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400918</xdr:colOff>
      <xdr:row>56</xdr:row>
      <xdr:rowOff>146339</xdr:rowOff>
    </xdr:from>
    <xdr:to>
      <xdr:col>30</xdr:col>
      <xdr:colOff>406113</xdr:colOff>
      <xdr:row>58</xdr:row>
      <xdr:rowOff>292677</xdr:rowOff>
    </xdr:to>
    <xdr:cxnSp macro="">
      <xdr:nvCxnSpPr>
        <xdr:cNvPr id="35" name="Straight Connector 34"/>
        <xdr:cNvCxnSpPr/>
      </xdr:nvCxnSpPr>
      <xdr:spPr>
        <a:xfrm flipH="1">
          <a:off x="17574493" y="22758689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80043</xdr:colOff>
      <xdr:row>56</xdr:row>
      <xdr:rowOff>360189</xdr:rowOff>
    </xdr:from>
    <xdr:to>
      <xdr:col>37</xdr:col>
      <xdr:colOff>372196</xdr:colOff>
      <xdr:row>56</xdr:row>
      <xdr:rowOff>364191</xdr:rowOff>
    </xdr:to>
    <xdr:cxnSp macro="">
      <xdr:nvCxnSpPr>
        <xdr:cNvPr id="36" name="Straight Connector 35"/>
        <xdr:cNvCxnSpPr/>
      </xdr:nvCxnSpPr>
      <xdr:spPr>
        <a:xfrm>
          <a:off x="19949193" y="22972539"/>
          <a:ext cx="1168453" cy="400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44024</xdr:colOff>
      <xdr:row>57</xdr:row>
      <xdr:rowOff>180095</xdr:rowOff>
    </xdr:from>
    <xdr:to>
      <xdr:col>37</xdr:col>
      <xdr:colOff>408215</xdr:colOff>
      <xdr:row>57</xdr:row>
      <xdr:rowOff>184097</xdr:rowOff>
    </xdr:to>
    <xdr:cxnSp macro="">
      <xdr:nvCxnSpPr>
        <xdr:cNvPr id="37" name="Straight Connector 36"/>
        <xdr:cNvCxnSpPr/>
      </xdr:nvCxnSpPr>
      <xdr:spPr>
        <a:xfrm>
          <a:off x="19913174" y="23163920"/>
          <a:ext cx="1240491" cy="400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4323</xdr:colOff>
      <xdr:row>58</xdr:row>
      <xdr:rowOff>4322</xdr:rowOff>
    </xdr:from>
    <xdr:to>
      <xdr:col>38</xdr:col>
      <xdr:colOff>4323</xdr:colOff>
      <xdr:row>58</xdr:row>
      <xdr:rowOff>8324</xdr:rowOff>
    </xdr:to>
    <xdr:cxnSp macro="">
      <xdr:nvCxnSpPr>
        <xdr:cNvPr id="38" name="Straight Connector 37"/>
        <xdr:cNvCxnSpPr/>
      </xdr:nvCxnSpPr>
      <xdr:spPr>
        <a:xfrm flipV="1">
          <a:off x="19873473" y="23359622"/>
          <a:ext cx="1314450" cy="400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251703</xdr:colOff>
      <xdr:row>60</xdr:row>
      <xdr:rowOff>82159</xdr:rowOff>
    </xdr:from>
    <xdr:to>
      <xdr:col>38</xdr:col>
      <xdr:colOff>114897</xdr:colOff>
      <xdr:row>60</xdr:row>
      <xdr:rowOff>86782</xdr:rowOff>
    </xdr:to>
    <xdr:cxnSp macro="">
      <xdr:nvCxnSpPr>
        <xdr:cNvPr id="39" name="Straight Connector 38"/>
        <xdr:cNvCxnSpPr/>
      </xdr:nvCxnSpPr>
      <xdr:spPr>
        <a:xfrm flipV="1">
          <a:off x="19749378" y="24180409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250502</xdr:colOff>
      <xdr:row>60</xdr:row>
      <xdr:rowOff>259732</xdr:rowOff>
    </xdr:from>
    <xdr:to>
      <xdr:col>38</xdr:col>
      <xdr:colOff>113696</xdr:colOff>
      <xdr:row>60</xdr:row>
      <xdr:rowOff>264355</xdr:rowOff>
    </xdr:to>
    <xdr:cxnSp macro="">
      <xdr:nvCxnSpPr>
        <xdr:cNvPr id="40" name="Straight Connector 39"/>
        <xdr:cNvCxnSpPr/>
      </xdr:nvCxnSpPr>
      <xdr:spPr>
        <a:xfrm flipV="1">
          <a:off x="19748177" y="2435798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254944</xdr:colOff>
      <xdr:row>61</xdr:row>
      <xdr:rowOff>90963</xdr:rowOff>
    </xdr:from>
    <xdr:to>
      <xdr:col>38</xdr:col>
      <xdr:colOff>118138</xdr:colOff>
      <xdr:row>61</xdr:row>
      <xdr:rowOff>95586</xdr:rowOff>
    </xdr:to>
    <xdr:cxnSp macro="">
      <xdr:nvCxnSpPr>
        <xdr:cNvPr id="41" name="Straight Connector 40"/>
        <xdr:cNvCxnSpPr/>
      </xdr:nvCxnSpPr>
      <xdr:spPr>
        <a:xfrm flipV="1">
          <a:off x="19752619" y="24560688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258506</xdr:colOff>
      <xdr:row>61</xdr:row>
      <xdr:rowOff>288028</xdr:rowOff>
    </xdr:from>
    <xdr:to>
      <xdr:col>38</xdr:col>
      <xdr:colOff>121700</xdr:colOff>
      <xdr:row>61</xdr:row>
      <xdr:rowOff>292651</xdr:rowOff>
    </xdr:to>
    <xdr:cxnSp macro="">
      <xdr:nvCxnSpPr>
        <xdr:cNvPr id="42" name="Straight Connector 41"/>
        <xdr:cNvCxnSpPr/>
      </xdr:nvCxnSpPr>
      <xdr:spPr>
        <a:xfrm flipV="1">
          <a:off x="19756181" y="2475775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257305</xdr:colOff>
      <xdr:row>62</xdr:row>
      <xdr:rowOff>103650</xdr:rowOff>
    </xdr:from>
    <xdr:to>
      <xdr:col>38</xdr:col>
      <xdr:colOff>120499</xdr:colOff>
      <xdr:row>62</xdr:row>
      <xdr:rowOff>108273</xdr:rowOff>
    </xdr:to>
    <xdr:cxnSp macro="">
      <xdr:nvCxnSpPr>
        <xdr:cNvPr id="43" name="Straight Connector 42"/>
        <xdr:cNvCxnSpPr/>
      </xdr:nvCxnSpPr>
      <xdr:spPr>
        <a:xfrm flipV="1">
          <a:off x="19754980" y="2494485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268792</xdr:colOff>
      <xdr:row>62</xdr:row>
      <xdr:rowOff>293390</xdr:rowOff>
    </xdr:from>
    <xdr:to>
      <xdr:col>38</xdr:col>
      <xdr:colOff>131986</xdr:colOff>
      <xdr:row>62</xdr:row>
      <xdr:rowOff>298013</xdr:rowOff>
    </xdr:to>
    <xdr:cxnSp macro="">
      <xdr:nvCxnSpPr>
        <xdr:cNvPr id="44" name="Straight Connector 43"/>
        <xdr:cNvCxnSpPr/>
      </xdr:nvCxnSpPr>
      <xdr:spPr>
        <a:xfrm flipV="1">
          <a:off x="19766467" y="2513459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272354</xdr:colOff>
      <xdr:row>63</xdr:row>
      <xdr:rowOff>122580</xdr:rowOff>
    </xdr:from>
    <xdr:to>
      <xdr:col>38</xdr:col>
      <xdr:colOff>135548</xdr:colOff>
      <xdr:row>63</xdr:row>
      <xdr:rowOff>127203</xdr:rowOff>
    </xdr:to>
    <xdr:cxnSp macro="">
      <xdr:nvCxnSpPr>
        <xdr:cNvPr id="45" name="Straight Connector 44"/>
        <xdr:cNvCxnSpPr/>
      </xdr:nvCxnSpPr>
      <xdr:spPr>
        <a:xfrm flipV="1">
          <a:off x="19770029" y="2533525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272033</xdr:colOff>
      <xdr:row>63</xdr:row>
      <xdr:rowOff>311720</xdr:rowOff>
    </xdr:from>
    <xdr:to>
      <xdr:col>38</xdr:col>
      <xdr:colOff>135227</xdr:colOff>
      <xdr:row>63</xdr:row>
      <xdr:rowOff>316343</xdr:rowOff>
    </xdr:to>
    <xdr:cxnSp macro="">
      <xdr:nvCxnSpPr>
        <xdr:cNvPr id="46" name="Straight Connector 45"/>
        <xdr:cNvCxnSpPr/>
      </xdr:nvCxnSpPr>
      <xdr:spPr>
        <a:xfrm flipV="1">
          <a:off x="19769708" y="2552439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270833</xdr:colOff>
      <xdr:row>64</xdr:row>
      <xdr:rowOff>127784</xdr:rowOff>
    </xdr:from>
    <xdr:to>
      <xdr:col>38</xdr:col>
      <xdr:colOff>134027</xdr:colOff>
      <xdr:row>64</xdr:row>
      <xdr:rowOff>132407</xdr:rowOff>
    </xdr:to>
    <xdr:cxnSp macro="">
      <xdr:nvCxnSpPr>
        <xdr:cNvPr id="47" name="Straight Connector 46"/>
        <xdr:cNvCxnSpPr/>
      </xdr:nvCxnSpPr>
      <xdr:spPr>
        <a:xfrm flipV="1">
          <a:off x="19768508" y="2571193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279157</xdr:colOff>
      <xdr:row>64</xdr:row>
      <xdr:rowOff>328447</xdr:rowOff>
    </xdr:from>
    <xdr:to>
      <xdr:col>38</xdr:col>
      <xdr:colOff>142351</xdr:colOff>
      <xdr:row>64</xdr:row>
      <xdr:rowOff>333070</xdr:rowOff>
    </xdr:to>
    <xdr:cxnSp macro="">
      <xdr:nvCxnSpPr>
        <xdr:cNvPr id="48" name="Straight Connector 47"/>
        <xdr:cNvCxnSpPr/>
      </xdr:nvCxnSpPr>
      <xdr:spPr>
        <a:xfrm flipV="1">
          <a:off x="19776832" y="25912597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271126</xdr:colOff>
      <xdr:row>66</xdr:row>
      <xdr:rowOff>3924</xdr:rowOff>
    </xdr:from>
    <xdr:to>
      <xdr:col>38</xdr:col>
      <xdr:colOff>134320</xdr:colOff>
      <xdr:row>66</xdr:row>
      <xdr:rowOff>8547</xdr:rowOff>
    </xdr:to>
    <xdr:cxnSp macro="">
      <xdr:nvCxnSpPr>
        <xdr:cNvPr id="49" name="Straight Connector 48"/>
        <xdr:cNvCxnSpPr/>
      </xdr:nvCxnSpPr>
      <xdr:spPr>
        <a:xfrm flipV="1">
          <a:off x="19768801" y="2633102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271919</xdr:colOff>
      <xdr:row>67</xdr:row>
      <xdr:rowOff>3924</xdr:rowOff>
    </xdr:from>
    <xdr:to>
      <xdr:col>38</xdr:col>
      <xdr:colOff>135113</xdr:colOff>
      <xdr:row>67</xdr:row>
      <xdr:rowOff>6960</xdr:rowOff>
    </xdr:to>
    <xdr:cxnSp macro="">
      <xdr:nvCxnSpPr>
        <xdr:cNvPr id="50" name="Straight Connector 49"/>
        <xdr:cNvCxnSpPr/>
      </xdr:nvCxnSpPr>
      <xdr:spPr>
        <a:xfrm flipV="1">
          <a:off x="19769594" y="26702499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266363</xdr:colOff>
      <xdr:row>67</xdr:row>
      <xdr:rowOff>365874</xdr:rowOff>
    </xdr:from>
    <xdr:to>
      <xdr:col>38</xdr:col>
      <xdr:colOff>129557</xdr:colOff>
      <xdr:row>67</xdr:row>
      <xdr:rowOff>370497</xdr:rowOff>
    </xdr:to>
    <xdr:cxnSp macro="">
      <xdr:nvCxnSpPr>
        <xdr:cNvPr id="51" name="Straight Connector 50"/>
        <xdr:cNvCxnSpPr/>
      </xdr:nvCxnSpPr>
      <xdr:spPr>
        <a:xfrm flipV="1">
          <a:off x="19764038" y="27064449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267156</xdr:colOff>
      <xdr:row>68</xdr:row>
      <xdr:rowOff>365874</xdr:rowOff>
    </xdr:from>
    <xdr:to>
      <xdr:col>38</xdr:col>
      <xdr:colOff>130350</xdr:colOff>
      <xdr:row>68</xdr:row>
      <xdr:rowOff>368910</xdr:rowOff>
    </xdr:to>
    <xdr:cxnSp macro="">
      <xdr:nvCxnSpPr>
        <xdr:cNvPr id="52" name="Straight Connector 51"/>
        <xdr:cNvCxnSpPr/>
      </xdr:nvCxnSpPr>
      <xdr:spPr>
        <a:xfrm flipV="1">
          <a:off x="19764831" y="27435924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266364</xdr:colOff>
      <xdr:row>69</xdr:row>
      <xdr:rowOff>356349</xdr:rowOff>
    </xdr:from>
    <xdr:to>
      <xdr:col>38</xdr:col>
      <xdr:colOff>129558</xdr:colOff>
      <xdr:row>69</xdr:row>
      <xdr:rowOff>360972</xdr:rowOff>
    </xdr:to>
    <xdr:cxnSp macro="">
      <xdr:nvCxnSpPr>
        <xdr:cNvPr id="53" name="Straight Connector 52"/>
        <xdr:cNvCxnSpPr/>
      </xdr:nvCxnSpPr>
      <xdr:spPr>
        <a:xfrm flipV="1">
          <a:off x="19764039" y="2779787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267157</xdr:colOff>
      <xdr:row>70</xdr:row>
      <xdr:rowOff>356349</xdr:rowOff>
    </xdr:from>
    <xdr:to>
      <xdr:col>38</xdr:col>
      <xdr:colOff>130351</xdr:colOff>
      <xdr:row>70</xdr:row>
      <xdr:rowOff>359385</xdr:rowOff>
    </xdr:to>
    <xdr:cxnSp macro="">
      <xdr:nvCxnSpPr>
        <xdr:cNvPr id="54" name="Straight Connector 53"/>
        <xdr:cNvCxnSpPr/>
      </xdr:nvCxnSpPr>
      <xdr:spPr>
        <a:xfrm flipV="1">
          <a:off x="19764832" y="28169349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261601</xdr:colOff>
      <xdr:row>71</xdr:row>
      <xdr:rowOff>346824</xdr:rowOff>
    </xdr:from>
    <xdr:to>
      <xdr:col>38</xdr:col>
      <xdr:colOff>124795</xdr:colOff>
      <xdr:row>71</xdr:row>
      <xdr:rowOff>351447</xdr:rowOff>
    </xdr:to>
    <xdr:cxnSp macro="">
      <xdr:nvCxnSpPr>
        <xdr:cNvPr id="55" name="Straight Connector 54"/>
        <xdr:cNvCxnSpPr/>
      </xdr:nvCxnSpPr>
      <xdr:spPr>
        <a:xfrm flipV="1">
          <a:off x="19759276" y="28531299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262394</xdr:colOff>
      <xdr:row>72</xdr:row>
      <xdr:rowOff>346824</xdr:rowOff>
    </xdr:from>
    <xdr:to>
      <xdr:col>38</xdr:col>
      <xdr:colOff>125588</xdr:colOff>
      <xdr:row>72</xdr:row>
      <xdr:rowOff>349860</xdr:rowOff>
    </xdr:to>
    <xdr:cxnSp macro="">
      <xdr:nvCxnSpPr>
        <xdr:cNvPr id="56" name="Straight Connector 55"/>
        <xdr:cNvCxnSpPr/>
      </xdr:nvCxnSpPr>
      <xdr:spPr>
        <a:xfrm flipV="1">
          <a:off x="19760069" y="28902774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256839</xdr:colOff>
      <xdr:row>73</xdr:row>
      <xdr:rowOff>370637</xdr:rowOff>
    </xdr:from>
    <xdr:to>
      <xdr:col>38</xdr:col>
      <xdr:colOff>120033</xdr:colOff>
      <xdr:row>74</xdr:row>
      <xdr:rowOff>3785</xdr:rowOff>
    </xdr:to>
    <xdr:cxnSp macro="">
      <xdr:nvCxnSpPr>
        <xdr:cNvPr id="57" name="Straight Connector 56"/>
        <xdr:cNvCxnSpPr/>
      </xdr:nvCxnSpPr>
      <xdr:spPr>
        <a:xfrm flipV="1">
          <a:off x="19754514" y="2929806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257632</xdr:colOff>
      <xdr:row>74</xdr:row>
      <xdr:rowOff>370637</xdr:rowOff>
    </xdr:from>
    <xdr:to>
      <xdr:col>38</xdr:col>
      <xdr:colOff>120826</xdr:colOff>
      <xdr:row>75</xdr:row>
      <xdr:rowOff>2198</xdr:rowOff>
    </xdr:to>
    <xdr:cxnSp macro="">
      <xdr:nvCxnSpPr>
        <xdr:cNvPr id="58" name="Straight Connector 57"/>
        <xdr:cNvCxnSpPr/>
      </xdr:nvCxnSpPr>
      <xdr:spPr>
        <a:xfrm flipV="1">
          <a:off x="19755307" y="29669537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252076</xdr:colOff>
      <xdr:row>75</xdr:row>
      <xdr:rowOff>361112</xdr:rowOff>
    </xdr:from>
    <xdr:to>
      <xdr:col>38</xdr:col>
      <xdr:colOff>115270</xdr:colOff>
      <xdr:row>75</xdr:row>
      <xdr:rowOff>365735</xdr:rowOff>
    </xdr:to>
    <xdr:cxnSp macro="">
      <xdr:nvCxnSpPr>
        <xdr:cNvPr id="59" name="Straight Connector 58"/>
        <xdr:cNvCxnSpPr/>
      </xdr:nvCxnSpPr>
      <xdr:spPr>
        <a:xfrm flipV="1">
          <a:off x="19749751" y="30031487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252869</xdr:colOff>
      <xdr:row>76</xdr:row>
      <xdr:rowOff>361112</xdr:rowOff>
    </xdr:from>
    <xdr:to>
      <xdr:col>38</xdr:col>
      <xdr:colOff>116063</xdr:colOff>
      <xdr:row>76</xdr:row>
      <xdr:rowOff>364148</xdr:rowOff>
    </xdr:to>
    <xdr:cxnSp macro="">
      <xdr:nvCxnSpPr>
        <xdr:cNvPr id="60" name="Straight Connector 59"/>
        <xdr:cNvCxnSpPr/>
      </xdr:nvCxnSpPr>
      <xdr:spPr>
        <a:xfrm flipV="1">
          <a:off x="19750544" y="30402962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252619</xdr:colOff>
      <xdr:row>78</xdr:row>
      <xdr:rowOff>3674</xdr:rowOff>
    </xdr:from>
    <xdr:to>
      <xdr:col>38</xdr:col>
      <xdr:colOff>115813</xdr:colOff>
      <xdr:row>78</xdr:row>
      <xdr:rowOff>6209</xdr:rowOff>
    </xdr:to>
    <xdr:cxnSp macro="">
      <xdr:nvCxnSpPr>
        <xdr:cNvPr id="61" name="Straight Connector 60"/>
        <xdr:cNvCxnSpPr/>
      </xdr:nvCxnSpPr>
      <xdr:spPr>
        <a:xfrm flipV="1">
          <a:off x="19750294" y="30788474"/>
          <a:ext cx="1549119" cy="253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247063</xdr:colOff>
      <xdr:row>78</xdr:row>
      <xdr:rowOff>365123</xdr:rowOff>
    </xdr:from>
    <xdr:to>
      <xdr:col>38</xdr:col>
      <xdr:colOff>110257</xdr:colOff>
      <xdr:row>78</xdr:row>
      <xdr:rowOff>369746</xdr:rowOff>
    </xdr:to>
    <xdr:cxnSp macro="">
      <xdr:nvCxnSpPr>
        <xdr:cNvPr id="62" name="Straight Connector 61"/>
        <xdr:cNvCxnSpPr/>
      </xdr:nvCxnSpPr>
      <xdr:spPr>
        <a:xfrm flipV="1">
          <a:off x="19744738" y="3114992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247856</xdr:colOff>
      <xdr:row>79</xdr:row>
      <xdr:rowOff>365123</xdr:rowOff>
    </xdr:from>
    <xdr:to>
      <xdr:col>38</xdr:col>
      <xdr:colOff>111050</xdr:colOff>
      <xdr:row>79</xdr:row>
      <xdr:rowOff>368159</xdr:rowOff>
    </xdr:to>
    <xdr:cxnSp macro="">
      <xdr:nvCxnSpPr>
        <xdr:cNvPr id="63" name="Straight Connector 62"/>
        <xdr:cNvCxnSpPr/>
      </xdr:nvCxnSpPr>
      <xdr:spPr>
        <a:xfrm flipV="1">
          <a:off x="19745531" y="31521398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257238</xdr:colOff>
      <xdr:row>81</xdr:row>
      <xdr:rowOff>7006</xdr:rowOff>
    </xdr:from>
    <xdr:to>
      <xdr:col>38</xdr:col>
      <xdr:colOff>120432</xdr:colOff>
      <xdr:row>81</xdr:row>
      <xdr:rowOff>11629</xdr:rowOff>
    </xdr:to>
    <xdr:cxnSp macro="">
      <xdr:nvCxnSpPr>
        <xdr:cNvPr id="64" name="Straight Connector 63"/>
        <xdr:cNvCxnSpPr/>
      </xdr:nvCxnSpPr>
      <xdr:spPr>
        <a:xfrm flipV="1">
          <a:off x="19754913" y="31906231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265563</xdr:colOff>
      <xdr:row>81</xdr:row>
      <xdr:rowOff>208331</xdr:rowOff>
    </xdr:from>
    <xdr:to>
      <xdr:col>38</xdr:col>
      <xdr:colOff>128757</xdr:colOff>
      <xdr:row>81</xdr:row>
      <xdr:rowOff>212954</xdr:rowOff>
    </xdr:to>
    <xdr:cxnSp macro="">
      <xdr:nvCxnSpPr>
        <xdr:cNvPr id="65" name="Straight Connector 64"/>
        <xdr:cNvCxnSpPr/>
      </xdr:nvCxnSpPr>
      <xdr:spPr>
        <a:xfrm flipV="1">
          <a:off x="19763238" y="32107556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264362</xdr:colOff>
      <xdr:row>82</xdr:row>
      <xdr:rowOff>14930</xdr:rowOff>
    </xdr:from>
    <xdr:to>
      <xdr:col>38</xdr:col>
      <xdr:colOff>127556</xdr:colOff>
      <xdr:row>82</xdr:row>
      <xdr:rowOff>19553</xdr:rowOff>
    </xdr:to>
    <xdr:cxnSp macro="">
      <xdr:nvCxnSpPr>
        <xdr:cNvPr id="66" name="Straight Connector 65"/>
        <xdr:cNvCxnSpPr/>
      </xdr:nvCxnSpPr>
      <xdr:spPr>
        <a:xfrm flipV="1">
          <a:off x="19762037" y="3228563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268804</xdr:colOff>
      <xdr:row>82</xdr:row>
      <xdr:rowOff>217134</xdr:rowOff>
    </xdr:from>
    <xdr:to>
      <xdr:col>38</xdr:col>
      <xdr:colOff>131998</xdr:colOff>
      <xdr:row>82</xdr:row>
      <xdr:rowOff>221757</xdr:rowOff>
    </xdr:to>
    <xdr:cxnSp macro="">
      <xdr:nvCxnSpPr>
        <xdr:cNvPr id="67" name="Straight Connector 66"/>
        <xdr:cNvCxnSpPr/>
      </xdr:nvCxnSpPr>
      <xdr:spPr>
        <a:xfrm flipV="1">
          <a:off x="19766479" y="3248783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272366</xdr:colOff>
      <xdr:row>83</xdr:row>
      <xdr:rowOff>43226</xdr:rowOff>
    </xdr:from>
    <xdr:to>
      <xdr:col>38</xdr:col>
      <xdr:colOff>135560</xdr:colOff>
      <xdr:row>83</xdr:row>
      <xdr:rowOff>47849</xdr:rowOff>
    </xdr:to>
    <xdr:cxnSp macro="">
      <xdr:nvCxnSpPr>
        <xdr:cNvPr id="68" name="Straight Connector 67"/>
        <xdr:cNvCxnSpPr/>
      </xdr:nvCxnSpPr>
      <xdr:spPr>
        <a:xfrm flipV="1">
          <a:off x="19770041" y="32685401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271165</xdr:colOff>
      <xdr:row>83</xdr:row>
      <xdr:rowOff>229822</xdr:rowOff>
    </xdr:from>
    <xdr:to>
      <xdr:col>38</xdr:col>
      <xdr:colOff>134359</xdr:colOff>
      <xdr:row>83</xdr:row>
      <xdr:rowOff>234445</xdr:rowOff>
    </xdr:to>
    <xdr:cxnSp macro="">
      <xdr:nvCxnSpPr>
        <xdr:cNvPr id="69" name="Straight Connector 68"/>
        <xdr:cNvCxnSpPr/>
      </xdr:nvCxnSpPr>
      <xdr:spPr>
        <a:xfrm flipV="1">
          <a:off x="19768840" y="32871997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282652</xdr:colOff>
      <xdr:row>84</xdr:row>
      <xdr:rowOff>48588</xdr:rowOff>
    </xdr:from>
    <xdr:to>
      <xdr:col>38</xdr:col>
      <xdr:colOff>145846</xdr:colOff>
      <xdr:row>84</xdr:row>
      <xdr:rowOff>53211</xdr:rowOff>
    </xdr:to>
    <xdr:cxnSp macro="">
      <xdr:nvCxnSpPr>
        <xdr:cNvPr id="70" name="Straight Connector 69"/>
        <xdr:cNvCxnSpPr/>
      </xdr:nvCxnSpPr>
      <xdr:spPr>
        <a:xfrm flipV="1">
          <a:off x="19780327" y="33062238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286214</xdr:colOff>
      <xdr:row>84</xdr:row>
      <xdr:rowOff>248752</xdr:rowOff>
    </xdr:from>
    <xdr:to>
      <xdr:col>38</xdr:col>
      <xdr:colOff>149408</xdr:colOff>
      <xdr:row>84</xdr:row>
      <xdr:rowOff>253375</xdr:rowOff>
    </xdr:to>
    <xdr:cxnSp macro="">
      <xdr:nvCxnSpPr>
        <xdr:cNvPr id="71" name="Straight Connector 70"/>
        <xdr:cNvCxnSpPr/>
      </xdr:nvCxnSpPr>
      <xdr:spPr>
        <a:xfrm flipV="1">
          <a:off x="19783889" y="3326240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285893</xdr:colOff>
      <xdr:row>85</xdr:row>
      <xdr:rowOff>66918</xdr:rowOff>
    </xdr:from>
    <xdr:to>
      <xdr:col>38</xdr:col>
      <xdr:colOff>149087</xdr:colOff>
      <xdr:row>85</xdr:row>
      <xdr:rowOff>71541</xdr:rowOff>
    </xdr:to>
    <xdr:cxnSp macro="">
      <xdr:nvCxnSpPr>
        <xdr:cNvPr id="72" name="Straight Connector 71"/>
        <xdr:cNvCxnSpPr/>
      </xdr:nvCxnSpPr>
      <xdr:spPr>
        <a:xfrm flipV="1">
          <a:off x="19783568" y="3345204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284693</xdr:colOff>
      <xdr:row>85</xdr:row>
      <xdr:rowOff>253955</xdr:rowOff>
    </xdr:from>
    <xdr:to>
      <xdr:col>38</xdr:col>
      <xdr:colOff>147887</xdr:colOff>
      <xdr:row>85</xdr:row>
      <xdr:rowOff>258578</xdr:rowOff>
    </xdr:to>
    <xdr:cxnSp macro="">
      <xdr:nvCxnSpPr>
        <xdr:cNvPr id="73" name="Straight Connector 72"/>
        <xdr:cNvCxnSpPr/>
      </xdr:nvCxnSpPr>
      <xdr:spPr>
        <a:xfrm flipV="1">
          <a:off x="19782368" y="3363908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293017</xdr:colOff>
      <xdr:row>86</xdr:row>
      <xdr:rowOff>83645</xdr:rowOff>
    </xdr:from>
    <xdr:to>
      <xdr:col>38</xdr:col>
      <xdr:colOff>156211</xdr:colOff>
      <xdr:row>86</xdr:row>
      <xdr:rowOff>88268</xdr:rowOff>
    </xdr:to>
    <xdr:cxnSp macro="">
      <xdr:nvCxnSpPr>
        <xdr:cNvPr id="74" name="Straight Connector 73"/>
        <xdr:cNvCxnSpPr/>
      </xdr:nvCxnSpPr>
      <xdr:spPr>
        <a:xfrm flipV="1">
          <a:off x="19790692" y="3384024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73</xdr:row>
      <xdr:rowOff>272143</xdr:rowOff>
    </xdr:from>
    <xdr:to>
      <xdr:col>35</xdr:col>
      <xdr:colOff>1</xdr:colOff>
      <xdr:row>91</xdr:row>
      <xdr:rowOff>215349</xdr:rowOff>
    </xdr:to>
    <xdr:cxnSp macro="">
      <xdr:nvCxnSpPr>
        <xdr:cNvPr id="76" name="Straight Connector 75"/>
        <xdr:cNvCxnSpPr/>
      </xdr:nvCxnSpPr>
      <xdr:spPr>
        <a:xfrm flipH="1" flipV="1">
          <a:off x="19825607" y="29302982"/>
          <a:ext cx="1" cy="6678742"/>
        </a:xfrm>
        <a:prstGeom prst="line">
          <a:avLst/>
        </a:prstGeom>
        <a:ln>
          <a:solidFill>
            <a:srgbClr val="7030A0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434837</xdr:colOff>
      <xdr:row>73</xdr:row>
      <xdr:rowOff>265340</xdr:rowOff>
    </xdr:from>
    <xdr:to>
      <xdr:col>38</xdr:col>
      <xdr:colOff>6803</xdr:colOff>
      <xdr:row>91</xdr:row>
      <xdr:rowOff>120099</xdr:rowOff>
    </xdr:to>
    <xdr:cxnSp macro="">
      <xdr:nvCxnSpPr>
        <xdr:cNvPr id="77" name="Straight Connector 76"/>
        <xdr:cNvCxnSpPr/>
      </xdr:nvCxnSpPr>
      <xdr:spPr>
        <a:xfrm flipV="1">
          <a:off x="21131301" y="29296179"/>
          <a:ext cx="7395" cy="6590295"/>
        </a:xfrm>
        <a:prstGeom prst="line">
          <a:avLst/>
        </a:prstGeom>
        <a:ln>
          <a:solidFill>
            <a:srgbClr val="7030A0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10702</xdr:colOff>
      <xdr:row>86</xdr:row>
      <xdr:rowOff>373513</xdr:rowOff>
    </xdr:from>
    <xdr:to>
      <xdr:col>33</xdr:col>
      <xdr:colOff>431932</xdr:colOff>
      <xdr:row>87</xdr:row>
      <xdr:rowOff>10702</xdr:rowOff>
    </xdr:to>
    <xdr:cxnSp macro="">
      <xdr:nvCxnSpPr>
        <xdr:cNvPr id="81" name="Straight Connector 80"/>
        <xdr:cNvCxnSpPr/>
      </xdr:nvCxnSpPr>
      <xdr:spPr>
        <a:xfrm flipV="1">
          <a:off x="15698377" y="34130113"/>
          <a:ext cx="3793080" cy="866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14883</xdr:colOff>
      <xdr:row>92</xdr:row>
      <xdr:rowOff>352346</xdr:rowOff>
    </xdr:from>
    <xdr:to>
      <xdr:col>34</xdr:col>
      <xdr:colOff>329</xdr:colOff>
      <xdr:row>93</xdr:row>
      <xdr:rowOff>0</xdr:rowOff>
    </xdr:to>
    <xdr:cxnSp macro="">
      <xdr:nvCxnSpPr>
        <xdr:cNvPr id="82" name="Straight Connector 81"/>
        <xdr:cNvCxnSpPr/>
      </xdr:nvCxnSpPr>
      <xdr:spPr>
        <a:xfrm flipV="1">
          <a:off x="15702558" y="36337796"/>
          <a:ext cx="3795446" cy="1912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86</xdr:row>
      <xdr:rowOff>363876</xdr:rowOff>
    </xdr:from>
    <xdr:to>
      <xdr:col>46</xdr:col>
      <xdr:colOff>10702</xdr:colOff>
      <xdr:row>87</xdr:row>
      <xdr:rowOff>10702</xdr:rowOff>
    </xdr:to>
    <xdr:cxnSp macro="">
      <xdr:nvCxnSpPr>
        <xdr:cNvPr id="83" name="Straight Connector 82"/>
        <xdr:cNvCxnSpPr/>
      </xdr:nvCxnSpPr>
      <xdr:spPr>
        <a:xfrm>
          <a:off x="21526500" y="34120476"/>
          <a:ext cx="3220627" cy="1830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92</xdr:row>
      <xdr:rowOff>353293</xdr:rowOff>
    </xdr:from>
    <xdr:to>
      <xdr:col>46</xdr:col>
      <xdr:colOff>0</xdr:colOff>
      <xdr:row>92</xdr:row>
      <xdr:rowOff>359833</xdr:rowOff>
    </xdr:to>
    <xdr:cxnSp macro="">
      <xdr:nvCxnSpPr>
        <xdr:cNvPr id="84" name="Straight Connector 83"/>
        <xdr:cNvCxnSpPr/>
      </xdr:nvCxnSpPr>
      <xdr:spPr>
        <a:xfrm flipV="1">
          <a:off x="19497675" y="36338743"/>
          <a:ext cx="5238750" cy="654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91</xdr:row>
      <xdr:rowOff>209550</xdr:rowOff>
    </xdr:from>
    <xdr:to>
      <xdr:col>37</xdr:col>
      <xdr:colOff>195263</xdr:colOff>
      <xdr:row>91</xdr:row>
      <xdr:rowOff>209550</xdr:rowOff>
    </xdr:to>
    <xdr:cxnSp macro="">
      <xdr:nvCxnSpPr>
        <xdr:cNvPr id="85" name="Straight Connector 84"/>
        <xdr:cNvCxnSpPr/>
      </xdr:nvCxnSpPr>
      <xdr:spPr>
        <a:xfrm>
          <a:off x="19869150" y="35823525"/>
          <a:ext cx="1071563" cy="0"/>
        </a:xfrm>
        <a:prstGeom prst="line">
          <a:avLst/>
        </a:prstGeom>
        <a:ln>
          <a:solidFill>
            <a:srgbClr val="7030A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270427</xdr:colOff>
      <xdr:row>91</xdr:row>
      <xdr:rowOff>128588</xdr:rowOff>
    </xdr:from>
    <xdr:to>
      <xdr:col>38</xdr:col>
      <xdr:colOff>0</xdr:colOff>
      <xdr:row>91</xdr:row>
      <xdr:rowOff>130865</xdr:rowOff>
    </xdr:to>
    <xdr:cxnSp macro="">
      <xdr:nvCxnSpPr>
        <xdr:cNvPr id="86" name="Straight Connector 85"/>
        <xdr:cNvCxnSpPr/>
      </xdr:nvCxnSpPr>
      <xdr:spPr>
        <a:xfrm flipV="1">
          <a:off x="20139577" y="35742563"/>
          <a:ext cx="1044023" cy="2277"/>
        </a:xfrm>
        <a:prstGeom prst="line">
          <a:avLst/>
        </a:prstGeom>
        <a:ln>
          <a:solidFill>
            <a:srgbClr val="7030A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246586</xdr:colOff>
      <xdr:row>88</xdr:row>
      <xdr:rowOff>176517</xdr:rowOff>
    </xdr:from>
    <xdr:to>
      <xdr:col>38</xdr:col>
      <xdr:colOff>109780</xdr:colOff>
      <xdr:row>88</xdr:row>
      <xdr:rowOff>178840</xdr:rowOff>
    </xdr:to>
    <xdr:cxnSp macro="">
      <xdr:nvCxnSpPr>
        <xdr:cNvPr id="87" name="Straight Connector 86"/>
        <xdr:cNvCxnSpPr/>
      </xdr:nvCxnSpPr>
      <xdr:spPr>
        <a:xfrm flipV="1">
          <a:off x="19744261" y="34676067"/>
          <a:ext cx="1549119" cy="23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241617</xdr:colOff>
      <xdr:row>89</xdr:row>
      <xdr:rowOff>102757</xdr:rowOff>
    </xdr:from>
    <xdr:to>
      <xdr:col>38</xdr:col>
      <xdr:colOff>104811</xdr:colOff>
      <xdr:row>89</xdr:row>
      <xdr:rowOff>107380</xdr:rowOff>
    </xdr:to>
    <xdr:cxnSp macro="">
      <xdr:nvCxnSpPr>
        <xdr:cNvPr id="88" name="Straight Connector 87"/>
        <xdr:cNvCxnSpPr/>
      </xdr:nvCxnSpPr>
      <xdr:spPr>
        <a:xfrm flipV="1">
          <a:off x="19739292" y="3497378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260805</xdr:colOff>
      <xdr:row>90</xdr:row>
      <xdr:rowOff>91345</xdr:rowOff>
    </xdr:from>
    <xdr:to>
      <xdr:col>38</xdr:col>
      <xdr:colOff>123999</xdr:colOff>
      <xdr:row>90</xdr:row>
      <xdr:rowOff>95968</xdr:rowOff>
    </xdr:to>
    <xdr:cxnSp macro="">
      <xdr:nvCxnSpPr>
        <xdr:cNvPr id="89" name="Straight Connector 88"/>
        <xdr:cNvCxnSpPr/>
      </xdr:nvCxnSpPr>
      <xdr:spPr>
        <a:xfrm flipV="1">
          <a:off x="19758480" y="3533384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259976</xdr:colOff>
      <xdr:row>90</xdr:row>
      <xdr:rowOff>365684</xdr:rowOff>
    </xdr:from>
    <xdr:to>
      <xdr:col>38</xdr:col>
      <xdr:colOff>123170</xdr:colOff>
      <xdr:row>90</xdr:row>
      <xdr:rowOff>370307</xdr:rowOff>
    </xdr:to>
    <xdr:cxnSp macro="">
      <xdr:nvCxnSpPr>
        <xdr:cNvPr id="90" name="Straight Connector 89"/>
        <xdr:cNvCxnSpPr/>
      </xdr:nvCxnSpPr>
      <xdr:spPr>
        <a:xfrm flipV="1">
          <a:off x="19757651" y="3560818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259292</xdr:colOff>
      <xdr:row>87</xdr:row>
      <xdr:rowOff>254001</xdr:rowOff>
    </xdr:from>
    <xdr:to>
      <xdr:col>45</xdr:col>
      <xdr:colOff>259291</xdr:colOff>
      <xdr:row>87</xdr:row>
      <xdr:rowOff>269875</xdr:rowOff>
    </xdr:to>
    <xdr:cxnSp macro="">
      <xdr:nvCxnSpPr>
        <xdr:cNvPr id="91" name="Straight Connector 90"/>
        <xdr:cNvCxnSpPr/>
      </xdr:nvCxnSpPr>
      <xdr:spPr>
        <a:xfrm>
          <a:off x="15946967" y="34382076"/>
          <a:ext cx="8610599" cy="1587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87</xdr:row>
      <xdr:rowOff>5292</xdr:rowOff>
    </xdr:from>
    <xdr:to>
      <xdr:col>27</xdr:col>
      <xdr:colOff>5293</xdr:colOff>
      <xdr:row>93</xdr:row>
      <xdr:rowOff>0</xdr:rowOff>
    </xdr:to>
    <xdr:cxnSp macro="">
      <xdr:nvCxnSpPr>
        <xdr:cNvPr id="92" name="Straight Connector 91"/>
        <xdr:cNvCxnSpPr/>
      </xdr:nvCxnSpPr>
      <xdr:spPr>
        <a:xfrm flipH="1">
          <a:off x="15687675" y="34133367"/>
          <a:ext cx="5293" cy="222355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438150</xdr:colOff>
      <xdr:row>86</xdr:row>
      <xdr:rowOff>369358</xdr:rowOff>
    </xdr:from>
    <xdr:to>
      <xdr:col>46</xdr:col>
      <xdr:colOff>0</xdr:colOff>
      <xdr:row>92</xdr:row>
      <xdr:rowOff>365125</xdr:rowOff>
    </xdr:to>
    <xdr:cxnSp macro="">
      <xdr:nvCxnSpPr>
        <xdr:cNvPr id="93" name="Straight Connector 92"/>
        <xdr:cNvCxnSpPr/>
      </xdr:nvCxnSpPr>
      <xdr:spPr>
        <a:xfrm>
          <a:off x="24736425" y="34125958"/>
          <a:ext cx="0" cy="222461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205318</xdr:colOff>
      <xdr:row>92</xdr:row>
      <xdr:rowOff>152401</xdr:rowOff>
    </xdr:from>
    <xdr:to>
      <xdr:col>45</xdr:col>
      <xdr:colOff>205317</xdr:colOff>
      <xdr:row>92</xdr:row>
      <xdr:rowOff>168275</xdr:rowOff>
    </xdr:to>
    <xdr:cxnSp macro="">
      <xdr:nvCxnSpPr>
        <xdr:cNvPr id="94" name="Straight Connector 93"/>
        <xdr:cNvCxnSpPr/>
      </xdr:nvCxnSpPr>
      <xdr:spPr>
        <a:xfrm>
          <a:off x="15892993" y="36137851"/>
          <a:ext cx="8610599" cy="1587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455877</xdr:colOff>
      <xdr:row>87</xdr:row>
      <xdr:rowOff>275962</xdr:rowOff>
    </xdr:from>
    <xdr:to>
      <xdr:col>31</xdr:col>
      <xdr:colOff>35720</xdr:colOff>
      <xdr:row>88</xdr:row>
      <xdr:rowOff>119063</xdr:rowOff>
    </xdr:to>
    <xdr:sp macro="" textlink="">
      <xdr:nvSpPr>
        <xdr:cNvPr id="95" name="Donut 94"/>
        <xdr:cNvSpPr/>
      </xdr:nvSpPr>
      <xdr:spPr>
        <a:xfrm>
          <a:off x="17629452" y="34404037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130528</xdr:colOff>
      <xdr:row>55</xdr:row>
      <xdr:rowOff>130528</xdr:rowOff>
    </xdr:from>
    <xdr:to>
      <xdr:col>37</xdr:col>
      <xdr:colOff>329711</xdr:colOff>
      <xdr:row>55</xdr:row>
      <xdr:rowOff>131884</xdr:rowOff>
    </xdr:to>
    <xdr:cxnSp macro="">
      <xdr:nvCxnSpPr>
        <xdr:cNvPr id="96" name="Straight Connector 95"/>
        <xdr:cNvCxnSpPr/>
      </xdr:nvCxnSpPr>
      <xdr:spPr>
        <a:xfrm>
          <a:off x="19999678" y="22371403"/>
          <a:ext cx="1075483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134762</xdr:colOff>
      <xdr:row>54</xdr:row>
      <xdr:rowOff>162983</xdr:rowOff>
    </xdr:from>
    <xdr:to>
      <xdr:col>37</xdr:col>
      <xdr:colOff>333945</xdr:colOff>
      <xdr:row>54</xdr:row>
      <xdr:rowOff>164339</xdr:rowOff>
    </xdr:to>
    <xdr:cxnSp macro="">
      <xdr:nvCxnSpPr>
        <xdr:cNvPr id="97" name="Straight Connector 96"/>
        <xdr:cNvCxnSpPr/>
      </xdr:nvCxnSpPr>
      <xdr:spPr>
        <a:xfrm>
          <a:off x="20003912" y="22032383"/>
          <a:ext cx="1075483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138995</xdr:colOff>
      <xdr:row>53</xdr:row>
      <xdr:rowOff>202494</xdr:rowOff>
    </xdr:from>
    <xdr:to>
      <xdr:col>37</xdr:col>
      <xdr:colOff>338178</xdr:colOff>
      <xdr:row>53</xdr:row>
      <xdr:rowOff>203850</xdr:rowOff>
    </xdr:to>
    <xdr:cxnSp macro="">
      <xdr:nvCxnSpPr>
        <xdr:cNvPr id="98" name="Straight Connector 97"/>
        <xdr:cNvCxnSpPr/>
      </xdr:nvCxnSpPr>
      <xdr:spPr>
        <a:xfrm>
          <a:off x="20008145" y="21700419"/>
          <a:ext cx="1075483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136173</xdr:colOff>
      <xdr:row>52</xdr:row>
      <xdr:rowOff>206728</xdr:rowOff>
    </xdr:from>
    <xdr:to>
      <xdr:col>37</xdr:col>
      <xdr:colOff>335356</xdr:colOff>
      <xdr:row>52</xdr:row>
      <xdr:rowOff>208084</xdr:rowOff>
    </xdr:to>
    <xdr:cxnSp macro="">
      <xdr:nvCxnSpPr>
        <xdr:cNvPr id="99" name="Straight Connector 98"/>
        <xdr:cNvCxnSpPr/>
      </xdr:nvCxnSpPr>
      <xdr:spPr>
        <a:xfrm>
          <a:off x="20005323" y="21333178"/>
          <a:ext cx="1075483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428625</xdr:colOff>
      <xdr:row>58</xdr:row>
      <xdr:rowOff>351235</xdr:rowOff>
    </xdr:from>
    <xdr:to>
      <xdr:col>42</xdr:col>
      <xdr:colOff>428626</xdr:colOff>
      <xdr:row>86</xdr:row>
      <xdr:rowOff>289719</xdr:rowOff>
    </xdr:to>
    <xdr:cxnSp macro="">
      <xdr:nvCxnSpPr>
        <xdr:cNvPr id="100" name="Straight Arrow Connector 99"/>
        <xdr:cNvCxnSpPr/>
      </xdr:nvCxnSpPr>
      <xdr:spPr>
        <a:xfrm>
          <a:off x="23412450" y="23706535"/>
          <a:ext cx="1" cy="10339784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387614</xdr:colOff>
      <xdr:row>59</xdr:row>
      <xdr:rowOff>11906</xdr:rowOff>
    </xdr:from>
    <xdr:to>
      <xdr:col>39</xdr:col>
      <xdr:colOff>399520</xdr:colOff>
      <xdr:row>65</xdr:row>
      <xdr:rowOff>0</xdr:rowOff>
    </xdr:to>
    <xdr:cxnSp macro="">
      <xdr:nvCxnSpPr>
        <xdr:cNvPr id="101" name="Straight Arrow Connector 100"/>
        <xdr:cNvCxnSpPr/>
      </xdr:nvCxnSpPr>
      <xdr:spPr>
        <a:xfrm flipH="1">
          <a:off x="21914114" y="23738681"/>
          <a:ext cx="11906" cy="221694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104775</xdr:colOff>
      <xdr:row>88</xdr:row>
      <xdr:rowOff>176212</xdr:rowOff>
    </xdr:from>
    <xdr:to>
      <xdr:col>34</xdr:col>
      <xdr:colOff>107155</xdr:colOff>
      <xdr:row>91</xdr:row>
      <xdr:rowOff>76200</xdr:rowOff>
    </xdr:to>
    <xdr:cxnSp macro="">
      <xdr:nvCxnSpPr>
        <xdr:cNvPr id="102" name="Straight Arrow Connector 101"/>
        <xdr:cNvCxnSpPr/>
      </xdr:nvCxnSpPr>
      <xdr:spPr>
        <a:xfrm flipH="1">
          <a:off x="19602450" y="34675762"/>
          <a:ext cx="2380" cy="101441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12425</xdr:colOff>
      <xdr:row>59</xdr:row>
      <xdr:rowOff>248478</xdr:rowOff>
    </xdr:from>
    <xdr:to>
      <xdr:col>34</xdr:col>
      <xdr:colOff>157371</xdr:colOff>
      <xdr:row>64</xdr:row>
      <xdr:rowOff>352011</xdr:rowOff>
    </xdr:to>
    <xdr:sp macro="" textlink="">
      <xdr:nvSpPr>
        <xdr:cNvPr id="103" name="Left Brace 102"/>
        <xdr:cNvSpPr/>
      </xdr:nvSpPr>
      <xdr:spPr>
        <a:xfrm>
          <a:off x="19071950" y="23975253"/>
          <a:ext cx="583096" cy="1960908"/>
        </a:xfrm>
        <a:prstGeom prst="leftBrace">
          <a:avLst>
            <a:gd name="adj1" fmla="val 141666"/>
            <a:gd name="adj2" fmla="val 3355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17972</xdr:colOff>
      <xdr:row>80</xdr:row>
      <xdr:rowOff>368419</xdr:rowOff>
    </xdr:from>
    <xdr:to>
      <xdr:col>34</xdr:col>
      <xdr:colOff>162918</xdr:colOff>
      <xdr:row>86</xdr:row>
      <xdr:rowOff>103532</xdr:rowOff>
    </xdr:to>
    <xdr:sp macro="" textlink="">
      <xdr:nvSpPr>
        <xdr:cNvPr id="104" name="Left Brace 103"/>
        <xdr:cNvSpPr/>
      </xdr:nvSpPr>
      <xdr:spPr>
        <a:xfrm>
          <a:off x="19077497" y="31896169"/>
          <a:ext cx="583096" cy="1963963"/>
        </a:xfrm>
        <a:prstGeom prst="leftBrace">
          <a:avLst>
            <a:gd name="adj1" fmla="val 141666"/>
            <a:gd name="adj2" fmla="val 2847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21051</xdr:colOff>
      <xdr:row>64</xdr:row>
      <xdr:rowOff>355949</xdr:rowOff>
    </xdr:from>
    <xdr:to>
      <xdr:col>34</xdr:col>
      <xdr:colOff>165997</xdr:colOff>
      <xdr:row>80</xdr:row>
      <xdr:rowOff>350448</xdr:rowOff>
    </xdr:to>
    <xdr:sp macro="" textlink="">
      <xdr:nvSpPr>
        <xdr:cNvPr id="105" name="Left Brace 104"/>
        <xdr:cNvSpPr/>
      </xdr:nvSpPr>
      <xdr:spPr>
        <a:xfrm>
          <a:off x="19080576" y="25940099"/>
          <a:ext cx="583096" cy="5938099"/>
        </a:xfrm>
        <a:prstGeom prst="leftBrace">
          <a:avLst>
            <a:gd name="adj1" fmla="val 141666"/>
            <a:gd name="adj2" fmla="val 3355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64</xdr:row>
      <xdr:rowOff>358468</xdr:rowOff>
    </xdr:from>
    <xdr:to>
      <xdr:col>54</xdr:col>
      <xdr:colOff>80872</xdr:colOff>
      <xdr:row>65</xdr:row>
      <xdr:rowOff>0</xdr:rowOff>
    </xdr:to>
    <xdr:cxnSp macro="">
      <xdr:nvCxnSpPr>
        <xdr:cNvPr id="106" name="Straight Connector 105"/>
        <xdr:cNvCxnSpPr/>
      </xdr:nvCxnSpPr>
      <xdr:spPr>
        <a:xfrm>
          <a:off x="1571625" y="25942618"/>
          <a:ext cx="27265222" cy="13007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80</xdr:row>
      <xdr:rowOff>341463</xdr:rowOff>
    </xdr:from>
    <xdr:to>
      <xdr:col>54</xdr:col>
      <xdr:colOff>8985</xdr:colOff>
      <xdr:row>81</xdr:row>
      <xdr:rowOff>20484</xdr:rowOff>
    </xdr:to>
    <xdr:cxnSp macro="">
      <xdr:nvCxnSpPr>
        <xdr:cNvPr id="107" name="Straight Connector 106"/>
        <xdr:cNvCxnSpPr/>
      </xdr:nvCxnSpPr>
      <xdr:spPr>
        <a:xfrm flipV="1">
          <a:off x="1571625" y="31869213"/>
          <a:ext cx="27193335" cy="50496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43</xdr:col>
      <xdr:colOff>375159</xdr:colOff>
      <xdr:row>82</xdr:row>
      <xdr:rowOff>293119</xdr:rowOff>
    </xdr:from>
    <xdr:ext cx="1018357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8" name="TextBox 107"/>
            <xdr:cNvSpPr txBox="1"/>
          </xdr:nvSpPr>
          <xdr:spPr>
            <a:xfrm>
              <a:off x="23797134" y="32563819"/>
              <a:ext cx="101835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 xmlns:m="http://schemas.openxmlformats.org/officeDocument/2006/math">
                  <m:sSub>
                    <m:sSubPr>
                      <m:ctrlPr>
                        <a:rPr lang="en-US" sz="2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𝑳</m:t>
                      </m:r>
                    </m:e>
                    <m:sub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𝟎</m:t>
                      </m:r>
                    </m:sub>
                  </m:sSub>
                </m:oMath>
              </a14:m>
              <a:r>
                <a:rPr lang="en-US" sz="2400" b="1"/>
                <a:t>=max</a:t>
              </a:r>
            </a:p>
          </xdr:txBody>
        </xdr:sp>
      </mc:Choice>
      <mc:Fallback>
        <xdr:sp macro="" textlink="">
          <xdr:nvSpPr>
            <xdr:cNvPr id="108" name="TextBox 107"/>
            <xdr:cNvSpPr txBox="1"/>
          </xdr:nvSpPr>
          <xdr:spPr>
            <a:xfrm>
              <a:off x="23797134" y="32563819"/>
              <a:ext cx="101835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𝑳_𝟎</a:t>
              </a:r>
              <a:r>
                <a:rPr lang="en-US" sz="2400" b="1"/>
                <a:t>=max</a:t>
              </a:r>
            </a:p>
          </xdr:txBody>
        </xdr:sp>
      </mc:Fallback>
    </mc:AlternateContent>
    <xdr:clientData/>
  </xdr:oneCellAnchor>
  <xdr:twoCellAnchor>
    <xdr:from>
      <xdr:col>46</xdr:col>
      <xdr:colOff>125803</xdr:colOff>
      <xdr:row>81</xdr:row>
      <xdr:rowOff>359434</xdr:rowOff>
    </xdr:from>
    <xdr:to>
      <xdr:col>47</xdr:col>
      <xdr:colOff>80874</xdr:colOff>
      <xdr:row>88</xdr:row>
      <xdr:rowOff>0</xdr:rowOff>
    </xdr:to>
    <xdr:sp macro="" textlink="">
      <xdr:nvSpPr>
        <xdr:cNvPr id="109" name="Left Brace 108"/>
        <xdr:cNvSpPr/>
      </xdr:nvSpPr>
      <xdr:spPr>
        <a:xfrm>
          <a:off x="24862228" y="32258659"/>
          <a:ext cx="393221" cy="2240891"/>
        </a:xfrm>
        <a:prstGeom prst="leftBrace">
          <a:avLst>
            <a:gd name="adj1" fmla="val 48356"/>
            <a:gd name="adj2" fmla="val 22865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47</xdr:col>
      <xdr:colOff>144042</xdr:colOff>
      <xdr:row>81</xdr:row>
      <xdr:rowOff>341462</xdr:rowOff>
    </xdr:from>
    <xdr:ext cx="256352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0" name="TextBox 109"/>
            <xdr:cNvSpPr txBox="1"/>
          </xdr:nvSpPr>
          <xdr:spPr>
            <a:xfrm>
              <a:off x="25318617" y="32240687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𝒃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10" name="TextBox 109"/>
            <xdr:cNvSpPr txBox="1"/>
          </xdr:nvSpPr>
          <xdr:spPr>
            <a:xfrm>
              <a:off x="25318617" y="32240687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47</xdr:col>
      <xdr:colOff>157808</xdr:colOff>
      <xdr:row>82</xdr:row>
      <xdr:rowOff>368061</xdr:rowOff>
    </xdr:from>
    <xdr:ext cx="264047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1" name="TextBox 110"/>
            <xdr:cNvSpPr txBox="1"/>
          </xdr:nvSpPr>
          <xdr:spPr>
            <a:xfrm>
              <a:off x="25332383" y="32638761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𝒉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11" name="TextBox 110"/>
            <xdr:cNvSpPr txBox="1"/>
          </xdr:nvSpPr>
          <xdr:spPr>
            <a:xfrm>
              <a:off x="25332383" y="32638761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𝒉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47</xdr:col>
      <xdr:colOff>135865</xdr:colOff>
      <xdr:row>84</xdr:row>
      <xdr:rowOff>5572</xdr:rowOff>
    </xdr:from>
    <xdr:ext cx="577017" cy="69384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2" name="TextBox 111"/>
            <xdr:cNvSpPr txBox="1"/>
          </xdr:nvSpPr>
          <xdr:spPr>
            <a:xfrm>
              <a:off x="25310440" y="33019222"/>
              <a:ext cx="577017" cy="693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𝒍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𝒏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12" name="TextBox 111"/>
            <xdr:cNvSpPr txBox="1"/>
          </xdr:nvSpPr>
          <xdr:spPr>
            <a:xfrm>
              <a:off x="25310440" y="33019222"/>
              <a:ext cx="577017" cy="693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400" b="1" i="0">
                  <a:latin typeface="Cambria Math" panose="02040503050406030204" pitchFamily="18" charset="0"/>
                </a:rPr>
                <a:t>𝟏/𝟔 𝒍_𝒏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47</xdr:col>
      <xdr:colOff>97131</xdr:colOff>
      <xdr:row>86</xdr:row>
      <xdr:rowOff>197687</xdr:rowOff>
    </xdr:from>
    <xdr:ext cx="87851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3" name="TextBox 112"/>
            <xdr:cNvSpPr txBox="1"/>
          </xdr:nvSpPr>
          <xdr:spPr>
            <a:xfrm>
              <a:off x="25271706" y="33954287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𝟒𝟓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13" name="TextBox 112"/>
            <xdr:cNvSpPr txBox="1"/>
          </xdr:nvSpPr>
          <xdr:spPr>
            <a:xfrm>
              <a:off x="25271706" y="33954287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𝟒𝟓𝒄𝒎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</xdr:col>
      <xdr:colOff>285752</xdr:colOff>
      <xdr:row>84</xdr:row>
      <xdr:rowOff>214348</xdr:rowOff>
    </xdr:from>
    <xdr:ext cx="1492717" cy="50097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4" name="TextBox 113"/>
            <xdr:cNvSpPr txBox="1"/>
          </xdr:nvSpPr>
          <xdr:spPr>
            <a:xfrm>
              <a:off x="809627" y="33227998"/>
              <a:ext cx="1492717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 xmlns:m="http://schemas.openxmlformats.org/officeDocument/2006/math">
                  <m:sSub>
                    <m:sSubPr>
                      <m:ctrlPr>
                        <a:rPr lang="en-US" sz="32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1" i="1">
                          <a:latin typeface="Cambria Math" panose="02040503050406030204" pitchFamily="18" charset="0"/>
                        </a:rPr>
                        <m:t>𝑺</m:t>
                      </m:r>
                    </m:e>
                    <m:sub>
                      <m:r>
                        <a:rPr lang="en-US" sz="3200" b="1" i="1">
                          <a:latin typeface="Cambria Math" panose="02040503050406030204" pitchFamily="18" charset="0"/>
                        </a:rPr>
                        <m:t>𝟎</m:t>
                      </m:r>
                    </m:sub>
                  </m:sSub>
                </m:oMath>
              </a14:m>
              <a:r>
                <a:rPr lang="en-US" sz="3200" b="1"/>
                <a:t>&lt;=min</a:t>
              </a:r>
            </a:p>
          </xdr:txBody>
        </xdr:sp>
      </mc:Choice>
      <mc:Fallback>
        <xdr:sp macro="" textlink="">
          <xdr:nvSpPr>
            <xdr:cNvPr id="114" name="TextBox 113"/>
            <xdr:cNvSpPr txBox="1"/>
          </xdr:nvSpPr>
          <xdr:spPr>
            <a:xfrm>
              <a:off x="809627" y="33227998"/>
              <a:ext cx="1492717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3200" b="1" i="0">
                  <a:latin typeface="Cambria Math" panose="02040503050406030204" pitchFamily="18" charset="0"/>
                </a:rPr>
                <a:t>𝑺_𝟎</a:t>
              </a:r>
              <a:r>
                <a:rPr lang="en-US" sz="3200" b="1"/>
                <a:t>&lt;=min</a:t>
              </a:r>
            </a:p>
          </xdr:txBody>
        </xdr:sp>
      </mc:Fallback>
    </mc:AlternateContent>
    <xdr:clientData/>
  </xdr:oneCellAnchor>
  <xdr:twoCellAnchor>
    <xdr:from>
      <xdr:col>5</xdr:col>
      <xdr:colOff>11906</xdr:colOff>
      <xdr:row>81</xdr:row>
      <xdr:rowOff>94675</xdr:rowOff>
    </xdr:from>
    <xdr:to>
      <xdr:col>6</xdr:col>
      <xdr:colOff>210580</xdr:colOff>
      <xdr:row>101</xdr:row>
      <xdr:rowOff>0</xdr:rowOff>
    </xdr:to>
    <xdr:sp macro="" textlink="">
      <xdr:nvSpPr>
        <xdr:cNvPr id="115" name="Left Brace 114"/>
        <xdr:cNvSpPr/>
      </xdr:nvSpPr>
      <xdr:spPr>
        <a:xfrm>
          <a:off x="2593181" y="31993900"/>
          <a:ext cx="1322624" cy="7334825"/>
        </a:xfrm>
        <a:prstGeom prst="leftBrace">
          <a:avLst>
            <a:gd name="adj1" fmla="val 73316"/>
            <a:gd name="adj2" fmla="val 21788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95248</xdr:colOff>
      <xdr:row>81</xdr:row>
      <xdr:rowOff>165115</xdr:rowOff>
    </xdr:from>
    <xdr:to>
      <xdr:col>19</xdr:col>
      <xdr:colOff>95248</xdr:colOff>
      <xdr:row>84</xdr:row>
      <xdr:rowOff>75257</xdr:rowOff>
    </xdr:to>
    <xdr:sp macro="" textlink="">
      <xdr:nvSpPr>
        <xdr:cNvPr id="116" name="Left Brace 115"/>
        <xdr:cNvSpPr/>
      </xdr:nvSpPr>
      <xdr:spPr>
        <a:xfrm>
          <a:off x="9629773" y="32064340"/>
          <a:ext cx="533400" cy="1024567"/>
        </a:xfrm>
        <a:prstGeom prst="leftBrace">
          <a:avLst>
            <a:gd name="adj1" fmla="val 42737"/>
            <a:gd name="adj2" fmla="val 36128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16</xdr:col>
      <xdr:colOff>375954</xdr:colOff>
      <xdr:row>84</xdr:row>
      <xdr:rowOff>338229</xdr:rowOff>
    </xdr:from>
    <xdr:ext cx="60087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7" name="TextBox 116"/>
            <xdr:cNvSpPr txBox="1"/>
          </xdr:nvSpPr>
          <xdr:spPr>
            <a:xfrm>
              <a:off x="8938929" y="33351879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𝟔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17" name="TextBox 116"/>
            <xdr:cNvSpPr txBox="1"/>
          </xdr:nvSpPr>
          <xdr:spPr>
            <a:xfrm>
              <a:off x="8938929" y="33351879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𝟔𝒅_𝒃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</xdr:col>
      <xdr:colOff>299769</xdr:colOff>
      <xdr:row>66</xdr:row>
      <xdr:rowOff>79806</xdr:rowOff>
    </xdr:from>
    <xdr:ext cx="1257588" cy="500971"/>
    <xdr:sp macro="" textlink="">
      <xdr:nvSpPr>
        <xdr:cNvPr id="118" name="TextBox 117"/>
        <xdr:cNvSpPr txBox="1"/>
      </xdr:nvSpPr>
      <xdr:spPr>
        <a:xfrm>
          <a:off x="823644" y="26406906"/>
          <a:ext cx="1257588" cy="500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lang="en-US" sz="3200" b="1"/>
            <a:t>S&lt;=min</a:t>
          </a:r>
        </a:p>
      </xdr:txBody>
    </xdr:sp>
    <xdr:clientData/>
  </xdr:oneCellAnchor>
  <xdr:twoCellAnchor>
    <xdr:from>
      <xdr:col>4</xdr:col>
      <xdr:colOff>309562</xdr:colOff>
      <xdr:row>65</xdr:row>
      <xdr:rowOff>170506</xdr:rowOff>
    </xdr:from>
    <xdr:to>
      <xdr:col>4</xdr:col>
      <xdr:colOff>318548</xdr:colOff>
      <xdr:row>80</xdr:row>
      <xdr:rowOff>278337</xdr:rowOff>
    </xdr:to>
    <xdr:cxnSp macro="">
      <xdr:nvCxnSpPr>
        <xdr:cNvPr id="119" name="Straight Connector 118"/>
        <xdr:cNvCxnSpPr/>
      </xdr:nvCxnSpPr>
      <xdr:spPr>
        <a:xfrm flipH="1">
          <a:off x="2386012" y="26126131"/>
          <a:ext cx="8986" cy="567995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53091</xdr:colOff>
      <xdr:row>77</xdr:row>
      <xdr:rowOff>362295</xdr:rowOff>
    </xdr:from>
    <xdr:ext cx="3069238" cy="106817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1" name="TextBox 120"/>
            <xdr:cNvSpPr txBox="1"/>
          </xdr:nvSpPr>
          <xdr:spPr>
            <a:xfrm>
              <a:off x="2624841" y="30556545"/>
              <a:ext cx="3069238" cy="1068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𝑺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𝒄𝒂𝒍𝒄𝒖𝒍𝒂𝒕𝒆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𝒇𝒓𝒐𝒎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𝒗</m:t>
                            </m:r>
                          </m:sub>
                        </m:sSub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den>
                    </m:f>
                  </m:oMath>
                </m:oMathPara>
              </a14:m>
              <a:endParaRPr lang="en-US" sz="2400" b="1"/>
            </a:p>
            <a:p>
              <a:pPr algn="ctr"/>
              <a:r>
                <a:rPr lang="en-US" sz="2400" b="1"/>
                <a:t>(cm2/m)</a:t>
              </a:r>
            </a:p>
          </xdr:txBody>
        </xdr:sp>
      </mc:Choice>
      <mc:Fallback>
        <xdr:sp macro="" textlink="">
          <xdr:nvSpPr>
            <xdr:cNvPr id="121" name="TextBox 120"/>
            <xdr:cNvSpPr txBox="1"/>
          </xdr:nvSpPr>
          <xdr:spPr>
            <a:xfrm>
              <a:off x="2624841" y="30556545"/>
              <a:ext cx="3069238" cy="1068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𝑺 𝒄𝒂𝒍𝒄𝒖𝒍𝒂𝒕𝒆 𝒇𝒓𝒐𝒎  𝑨_𝒗/𝑺</a:t>
              </a:r>
              <a:endParaRPr lang="en-US" sz="2400" b="1"/>
            </a:p>
            <a:p>
              <a:pPr algn="ctr"/>
              <a:r>
                <a:rPr lang="en-US" sz="2400" b="1"/>
                <a:t>(cm2/m)</a:t>
              </a:r>
            </a:p>
          </xdr:txBody>
        </xdr:sp>
      </mc:Fallback>
    </mc:AlternateContent>
    <xdr:clientData/>
  </xdr:oneCellAnchor>
  <xdr:twoCellAnchor>
    <xdr:from>
      <xdr:col>34</xdr:col>
      <xdr:colOff>171331</xdr:colOff>
      <xdr:row>56</xdr:row>
      <xdr:rowOff>306617</xdr:rowOff>
    </xdr:from>
    <xdr:to>
      <xdr:col>34</xdr:col>
      <xdr:colOff>337687</xdr:colOff>
      <xdr:row>58</xdr:row>
      <xdr:rowOff>63499</xdr:rowOff>
    </xdr:to>
    <xdr:sp macro="" textlink="">
      <xdr:nvSpPr>
        <xdr:cNvPr id="122" name="Left Brace 121"/>
        <xdr:cNvSpPr/>
      </xdr:nvSpPr>
      <xdr:spPr>
        <a:xfrm>
          <a:off x="19669006" y="22918967"/>
          <a:ext cx="166356" cy="499832"/>
        </a:xfrm>
        <a:prstGeom prst="leftBrace">
          <a:avLst>
            <a:gd name="adj1" fmla="val 141666"/>
            <a:gd name="adj2" fmla="val 3355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52917</xdr:colOff>
      <xdr:row>55</xdr:row>
      <xdr:rowOff>21167</xdr:rowOff>
    </xdr:from>
    <xdr:to>
      <xdr:col>34</xdr:col>
      <xdr:colOff>150396</xdr:colOff>
      <xdr:row>57</xdr:row>
      <xdr:rowOff>185488</xdr:rowOff>
    </xdr:to>
    <xdr:cxnSp macro="">
      <xdr:nvCxnSpPr>
        <xdr:cNvPr id="123" name="Straight Arrow Connector 122"/>
        <xdr:cNvCxnSpPr/>
      </xdr:nvCxnSpPr>
      <xdr:spPr>
        <a:xfrm flipH="1" flipV="1">
          <a:off x="16816917" y="22262042"/>
          <a:ext cx="2831154" cy="9072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oneCellAnchor>
    <xdr:from>
      <xdr:col>1</xdr:col>
      <xdr:colOff>440532</xdr:colOff>
      <xdr:row>54</xdr:row>
      <xdr:rowOff>181537</xdr:rowOff>
    </xdr:from>
    <xdr:ext cx="2484847" cy="4049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4" name="TextBox 123"/>
            <xdr:cNvSpPr txBox="1"/>
          </xdr:nvSpPr>
          <xdr:spPr>
            <a:xfrm>
              <a:off x="964407" y="22050937"/>
              <a:ext cx="2484847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𝒋𝒐𝒊𝒏𝒕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𝒔𝒉𝒆𝒂𝒓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≤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24" name="TextBox 123"/>
            <xdr:cNvSpPr txBox="1"/>
          </xdr:nvSpPr>
          <xdr:spPr>
            <a:xfrm>
              <a:off x="964407" y="22050937"/>
              <a:ext cx="2484847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𝑺_(𝒋𝒐𝒊𝒏𝒕 𝒔𝒉𝒆𝒂𝒓)≤𝒎𝒊𝒏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6</xdr:col>
      <xdr:colOff>220134</xdr:colOff>
      <xdr:row>49</xdr:row>
      <xdr:rowOff>931333</xdr:rowOff>
    </xdr:from>
    <xdr:to>
      <xdr:col>6</xdr:col>
      <xdr:colOff>222250</xdr:colOff>
      <xdr:row>63</xdr:row>
      <xdr:rowOff>204259</xdr:rowOff>
    </xdr:to>
    <xdr:cxnSp macro="">
      <xdr:nvCxnSpPr>
        <xdr:cNvPr id="125" name="Straight Connector 124"/>
        <xdr:cNvCxnSpPr/>
      </xdr:nvCxnSpPr>
      <xdr:spPr>
        <a:xfrm flipH="1">
          <a:off x="3925359" y="20219458"/>
          <a:ext cx="2116" cy="519747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262129</xdr:colOff>
      <xdr:row>50</xdr:row>
      <xdr:rowOff>171980</xdr:rowOff>
    </xdr:from>
    <xdr:ext cx="1187313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6" name="TextBox 125"/>
            <xdr:cNvSpPr txBox="1"/>
          </xdr:nvSpPr>
          <xdr:spPr>
            <a:xfrm>
              <a:off x="3967354" y="20555480"/>
              <a:ext cx="1187313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/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𝟐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26" name="TextBox 125"/>
            <xdr:cNvSpPr txBox="1"/>
          </xdr:nvSpPr>
          <xdr:spPr>
            <a:xfrm>
              <a:off x="3967354" y="20555480"/>
              <a:ext cx="1187313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𝟏/𝟐𝒎𝒊𝒏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9</xdr:col>
      <xdr:colOff>211142</xdr:colOff>
      <xdr:row>50</xdr:row>
      <xdr:rowOff>102330</xdr:rowOff>
    </xdr:from>
    <xdr:to>
      <xdr:col>10</xdr:col>
      <xdr:colOff>50287</xdr:colOff>
      <xdr:row>51</xdr:row>
      <xdr:rowOff>353934</xdr:rowOff>
    </xdr:to>
    <xdr:sp macro="" textlink="">
      <xdr:nvSpPr>
        <xdr:cNvPr id="127" name="Left Brace 126"/>
        <xdr:cNvSpPr/>
      </xdr:nvSpPr>
      <xdr:spPr>
        <a:xfrm>
          <a:off x="5145092" y="20485830"/>
          <a:ext cx="248720" cy="623079"/>
        </a:xfrm>
        <a:prstGeom prst="leftBrace">
          <a:avLst>
            <a:gd name="adj1" fmla="val 68575"/>
            <a:gd name="adj2" fmla="val 43464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135464</xdr:colOff>
      <xdr:row>50</xdr:row>
      <xdr:rowOff>0</xdr:rowOff>
    </xdr:from>
    <xdr:ext cx="256352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8" name="TextBox 127"/>
            <xdr:cNvSpPr txBox="1"/>
          </xdr:nvSpPr>
          <xdr:spPr>
            <a:xfrm>
              <a:off x="5478989" y="20383500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𝒃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28" name="TextBox 127"/>
            <xdr:cNvSpPr txBox="1"/>
          </xdr:nvSpPr>
          <xdr:spPr>
            <a:xfrm>
              <a:off x="5478989" y="20383500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10</xdr:col>
      <xdr:colOff>140603</xdr:colOff>
      <xdr:row>51</xdr:row>
      <xdr:rowOff>36233</xdr:rowOff>
    </xdr:from>
    <xdr:ext cx="264047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9" name="TextBox 128"/>
            <xdr:cNvSpPr txBox="1"/>
          </xdr:nvSpPr>
          <xdr:spPr>
            <a:xfrm>
              <a:off x="5484128" y="20791208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𝒉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29" name="TextBox 128"/>
            <xdr:cNvSpPr txBox="1"/>
          </xdr:nvSpPr>
          <xdr:spPr>
            <a:xfrm>
              <a:off x="5484128" y="20791208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𝒉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7</xdr:col>
      <xdr:colOff>185584</xdr:colOff>
      <xdr:row>52</xdr:row>
      <xdr:rowOff>363382</xdr:rowOff>
    </xdr:from>
    <xdr:ext cx="2212529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0" name="TextBox 129"/>
            <xdr:cNvSpPr txBox="1"/>
          </xdr:nvSpPr>
          <xdr:spPr>
            <a:xfrm>
              <a:off x="4300384" y="21489832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𝒊𝒇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𝒇𝒚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≤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𝟒𝟎𝟎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𝒎𝒑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0" name="TextBox 129"/>
            <xdr:cNvSpPr txBox="1"/>
          </xdr:nvSpPr>
          <xdr:spPr>
            <a:xfrm>
              <a:off x="4300384" y="21489832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𝒊𝒇 𝒇𝒚≤𝟒𝟎𝟎𝒎𝒑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13</xdr:col>
      <xdr:colOff>316529</xdr:colOff>
      <xdr:row>52</xdr:row>
      <xdr:rowOff>355473</xdr:rowOff>
    </xdr:from>
    <xdr:ext cx="66826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1" name="TextBox 130"/>
            <xdr:cNvSpPr txBox="1"/>
          </xdr:nvSpPr>
          <xdr:spPr>
            <a:xfrm>
              <a:off x="7079279" y="21481923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1" name="TextBox 130"/>
            <xdr:cNvSpPr txBox="1"/>
          </xdr:nvSpPr>
          <xdr:spPr>
            <a:xfrm>
              <a:off x="7079279" y="21481923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15</xdr:col>
      <xdr:colOff>109072</xdr:colOff>
      <xdr:row>52</xdr:row>
      <xdr:rowOff>205762</xdr:rowOff>
    </xdr:from>
    <xdr:to>
      <xdr:col>15</xdr:col>
      <xdr:colOff>470719</xdr:colOff>
      <xdr:row>54</xdr:row>
      <xdr:rowOff>276226</xdr:rowOff>
    </xdr:to>
    <xdr:sp macro="" textlink="">
      <xdr:nvSpPr>
        <xdr:cNvPr id="132" name="Left Brace 131"/>
        <xdr:cNvSpPr/>
      </xdr:nvSpPr>
      <xdr:spPr>
        <a:xfrm>
          <a:off x="7748122" y="21332212"/>
          <a:ext cx="361647" cy="813414"/>
        </a:xfrm>
        <a:prstGeom prst="leftBrace">
          <a:avLst>
            <a:gd name="adj1" fmla="val 47473"/>
            <a:gd name="adj2" fmla="val 33787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310917</xdr:colOff>
      <xdr:row>53</xdr:row>
      <xdr:rowOff>184419</xdr:rowOff>
    </xdr:from>
    <xdr:to>
      <xdr:col>13</xdr:col>
      <xdr:colOff>261671</xdr:colOff>
      <xdr:row>53</xdr:row>
      <xdr:rowOff>211377</xdr:rowOff>
    </xdr:to>
    <xdr:cxnSp macro="">
      <xdr:nvCxnSpPr>
        <xdr:cNvPr id="133" name="Straight Arrow Connector 132"/>
        <xdr:cNvCxnSpPr/>
      </xdr:nvCxnSpPr>
      <xdr:spPr>
        <a:xfrm flipV="1">
          <a:off x="6664092" y="21682344"/>
          <a:ext cx="360329" cy="26958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563542</xdr:colOff>
      <xdr:row>52</xdr:row>
      <xdr:rowOff>36788</xdr:rowOff>
    </xdr:from>
    <xdr:ext cx="60087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4" name="TextBox 133"/>
            <xdr:cNvSpPr txBox="1"/>
          </xdr:nvSpPr>
          <xdr:spPr>
            <a:xfrm>
              <a:off x="8202592" y="21163238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𝟖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4" name="TextBox 133"/>
            <xdr:cNvSpPr txBox="1"/>
          </xdr:nvSpPr>
          <xdr:spPr>
            <a:xfrm>
              <a:off x="8202592" y="21163238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𝟖𝒅_𝒃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15</xdr:col>
      <xdr:colOff>464207</xdr:colOff>
      <xdr:row>54</xdr:row>
      <xdr:rowOff>19332</xdr:rowOff>
    </xdr:from>
    <xdr:ext cx="87851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5" name="TextBox 134"/>
            <xdr:cNvSpPr txBox="1"/>
          </xdr:nvSpPr>
          <xdr:spPr>
            <a:xfrm>
              <a:off x="8103257" y="21888732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𝟐𝟎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5" name="TextBox 134"/>
            <xdr:cNvSpPr txBox="1"/>
          </xdr:nvSpPr>
          <xdr:spPr>
            <a:xfrm>
              <a:off x="8103257" y="21888732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𝟐𝟎𝒄𝒎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22</xdr:col>
      <xdr:colOff>535677</xdr:colOff>
      <xdr:row>53</xdr:row>
      <xdr:rowOff>351672</xdr:rowOff>
    </xdr:from>
    <xdr:ext cx="1800108" cy="4049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6" name="TextBox 135"/>
            <xdr:cNvSpPr txBox="1"/>
          </xdr:nvSpPr>
          <xdr:spPr>
            <a:xfrm>
              <a:off x="13108677" y="21849597"/>
              <a:ext cx="1800108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𝒋𝒐𝒊𝒏𝒕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𝒔𝒉𝒆𝒂𝒓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6" name="TextBox 135"/>
            <xdr:cNvSpPr txBox="1"/>
          </xdr:nvSpPr>
          <xdr:spPr>
            <a:xfrm>
              <a:off x="13108677" y="21849597"/>
              <a:ext cx="1800108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𝑺_(𝒋𝒐𝒊𝒏𝒕 𝒔𝒉𝒆𝒂𝒓)=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7</xdr:col>
      <xdr:colOff>209550</xdr:colOff>
      <xdr:row>56</xdr:row>
      <xdr:rowOff>326594</xdr:rowOff>
    </xdr:from>
    <xdr:ext cx="2212529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7" name="TextBox 136"/>
            <xdr:cNvSpPr txBox="1"/>
          </xdr:nvSpPr>
          <xdr:spPr>
            <a:xfrm>
              <a:off x="4324350" y="22938944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𝒊𝒇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𝒇𝒚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≥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𝟓𝟎𝟎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𝒎𝒑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7" name="TextBox 136"/>
            <xdr:cNvSpPr txBox="1"/>
          </xdr:nvSpPr>
          <xdr:spPr>
            <a:xfrm>
              <a:off x="4324350" y="22938944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𝒊𝒇 𝒇𝒚≥𝟓𝟎𝟎𝒎𝒑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13</xdr:col>
      <xdr:colOff>340495</xdr:colOff>
      <xdr:row>56</xdr:row>
      <xdr:rowOff>318685</xdr:rowOff>
    </xdr:from>
    <xdr:ext cx="66826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8" name="TextBox 137"/>
            <xdr:cNvSpPr txBox="1"/>
          </xdr:nvSpPr>
          <xdr:spPr>
            <a:xfrm>
              <a:off x="7103245" y="22931035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8" name="TextBox 137"/>
            <xdr:cNvSpPr txBox="1"/>
          </xdr:nvSpPr>
          <xdr:spPr>
            <a:xfrm>
              <a:off x="7103245" y="22931035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15</xdr:col>
      <xdr:colOff>133038</xdr:colOff>
      <xdr:row>56</xdr:row>
      <xdr:rowOff>168974</xdr:rowOff>
    </xdr:from>
    <xdr:to>
      <xdr:col>15</xdr:col>
      <xdr:colOff>494685</xdr:colOff>
      <xdr:row>58</xdr:row>
      <xdr:rowOff>239438</xdr:rowOff>
    </xdr:to>
    <xdr:sp macro="" textlink="">
      <xdr:nvSpPr>
        <xdr:cNvPr id="139" name="Left Brace 138"/>
        <xdr:cNvSpPr/>
      </xdr:nvSpPr>
      <xdr:spPr>
        <a:xfrm>
          <a:off x="7772088" y="22781324"/>
          <a:ext cx="361647" cy="813414"/>
        </a:xfrm>
        <a:prstGeom prst="leftBrace">
          <a:avLst>
            <a:gd name="adj1" fmla="val 47473"/>
            <a:gd name="adj2" fmla="val 33787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334883</xdr:colOff>
      <xdr:row>57</xdr:row>
      <xdr:rowOff>147631</xdr:rowOff>
    </xdr:from>
    <xdr:to>
      <xdr:col>13</xdr:col>
      <xdr:colOff>285637</xdr:colOff>
      <xdr:row>57</xdr:row>
      <xdr:rowOff>174589</xdr:rowOff>
    </xdr:to>
    <xdr:cxnSp macro="">
      <xdr:nvCxnSpPr>
        <xdr:cNvPr id="140" name="Straight Arrow Connector 139"/>
        <xdr:cNvCxnSpPr/>
      </xdr:nvCxnSpPr>
      <xdr:spPr>
        <a:xfrm flipV="1">
          <a:off x="6688058" y="23131456"/>
          <a:ext cx="360329" cy="26958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587508</xdr:colOff>
      <xdr:row>56</xdr:row>
      <xdr:rowOff>0</xdr:rowOff>
    </xdr:from>
    <xdr:ext cx="60087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1" name="TextBox 140"/>
            <xdr:cNvSpPr txBox="1"/>
          </xdr:nvSpPr>
          <xdr:spPr>
            <a:xfrm>
              <a:off x="8226558" y="22612350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𝟔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41" name="TextBox 140"/>
            <xdr:cNvSpPr txBox="1"/>
          </xdr:nvSpPr>
          <xdr:spPr>
            <a:xfrm>
              <a:off x="8226558" y="22612350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𝟔𝒅_𝒃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15</xdr:col>
      <xdr:colOff>488173</xdr:colOff>
      <xdr:row>57</xdr:row>
      <xdr:rowOff>354019</xdr:rowOff>
    </xdr:from>
    <xdr:ext cx="87851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2" name="TextBox 141"/>
            <xdr:cNvSpPr txBox="1"/>
          </xdr:nvSpPr>
          <xdr:spPr>
            <a:xfrm>
              <a:off x="8127223" y="23337844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𝟏𝟓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42" name="TextBox 141"/>
            <xdr:cNvSpPr txBox="1"/>
          </xdr:nvSpPr>
          <xdr:spPr>
            <a:xfrm>
              <a:off x="8127223" y="23337844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𝟏𝟓𝒄𝒎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8</xdr:col>
      <xdr:colOff>228600</xdr:colOff>
      <xdr:row>59</xdr:row>
      <xdr:rowOff>361950</xdr:rowOff>
    </xdr:from>
    <xdr:ext cx="87851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3" name="TextBox 142"/>
            <xdr:cNvSpPr txBox="1"/>
          </xdr:nvSpPr>
          <xdr:spPr>
            <a:xfrm>
              <a:off x="4752975" y="24088725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𝟐𝟎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43" name="TextBox 142"/>
            <xdr:cNvSpPr txBox="1"/>
          </xdr:nvSpPr>
          <xdr:spPr>
            <a:xfrm>
              <a:off x="4752975" y="24088725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𝟐𝟎𝒄𝒎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33</xdr:col>
      <xdr:colOff>114299</xdr:colOff>
      <xdr:row>88</xdr:row>
      <xdr:rowOff>190501</xdr:rowOff>
    </xdr:from>
    <xdr:to>
      <xdr:col>33</xdr:col>
      <xdr:colOff>393220</xdr:colOff>
      <xdr:row>91</xdr:row>
      <xdr:rowOff>28576</xdr:rowOff>
    </xdr:to>
    <xdr:sp macro="" textlink="">
      <xdr:nvSpPr>
        <xdr:cNvPr id="144" name="Left Brace 143"/>
        <xdr:cNvSpPr/>
      </xdr:nvSpPr>
      <xdr:spPr>
        <a:xfrm>
          <a:off x="19173824" y="34690051"/>
          <a:ext cx="278921" cy="952500"/>
        </a:xfrm>
        <a:prstGeom prst="leftBrace">
          <a:avLst>
            <a:gd name="adj1" fmla="val 42976"/>
            <a:gd name="adj2" fmla="val 33787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333372</xdr:colOff>
      <xdr:row>88</xdr:row>
      <xdr:rowOff>180975</xdr:rowOff>
    </xdr:from>
    <xdr:to>
      <xdr:col>39</xdr:col>
      <xdr:colOff>285749</xdr:colOff>
      <xdr:row>90</xdr:row>
      <xdr:rowOff>352425</xdr:rowOff>
    </xdr:to>
    <xdr:sp macro="" textlink="">
      <xdr:nvSpPr>
        <xdr:cNvPr id="145" name="Left Brace 144"/>
        <xdr:cNvSpPr/>
      </xdr:nvSpPr>
      <xdr:spPr>
        <a:xfrm rot="10800000">
          <a:off x="21516972" y="34680525"/>
          <a:ext cx="295277" cy="914400"/>
        </a:xfrm>
        <a:prstGeom prst="leftBrace">
          <a:avLst>
            <a:gd name="adj1" fmla="val 42976"/>
            <a:gd name="adj2" fmla="val 56996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440531</xdr:colOff>
      <xdr:row>1</xdr:row>
      <xdr:rowOff>167131</xdr:rowOff>
    </xdr:from>
    <xdr:ext cx="1284553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6" name="TextBox 145"/>
            <xdr:cNvSpPr txBox="1"/>
          </xdr:nvSpPr>
          <xdr:spPr>
            <a:xfrm>
              <a:off x="2012156" y="538606"/>
              <a:ext cx="1284553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𝒃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𝒎𝒎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2800" b="1"/>
            </a:p>
          </xdr:txBody>
        </xdr:sp>
      </mc:Choice>
      <mc:Fallback>
        <xdr:sp macro="" textlink="">
          <xdr:nvSpPr>
            <xdr:cNvPr id="146" name="TextBox 145"/>
            <xdr:cNvSpPr txBox="1"/>
          </xdr:nvSpPr>
          <xdr:spPr>
            <a:xfrm>
              <a:off x="2012156" y="538606"/>
              <a:ext cx="1284553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en-US" sz="2800" b="1" i="0">
                  <a:latin typeface="Cambria Math" panose="02040503050406030204" pitchFamily="18" charset="0"/>
                </a:rPr>
                <a:t>𝒃(𝒎𝒎)</a:t>
              </a:r>
              <a:endParaRPr lang="en-US" sz="2800" b="1"/>
            </a:p>
          </xdr:txBody>
        </xdr:sp>
      </mc:Fallback>
    </mc:AlternateContent>
    <xdr:clientData/>
  </xdr:oneCellAnchor>
  <xdr:oneCellAnchor>
    <xdr:from>
      <xdr:col>3</xdr:col>
      <xdr:colOff>308770</xdr:colOff>
      <xdr:row>5</xdr:row>
      <xdr:rowOff>97103</xdr:rowOff>
    </xdr:from>
    <xdr:ext cx="1356784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7" name="TextBox 146"/>
            <xdr:cNvSpPr txBox="1"/>
          </xdr:nvSpPr>
          <xdr:spPr>
            <a:xfrm>
              <a:off x="1880395" y="195447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𝒚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𝒎𝒑𝒂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47" name="TextBox 146"/>
            <xdr:cNvSpPr txBox="1"/>
          </xdr:nvSpPr>
          <xdr:spPr>
            <a:xfrm>
              <a:off x="1880395" y="195447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𝒇_(𝒚(𝒎𝒑𝒂))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369093</xdr:colOff>
      <xdr:row>3</xdr:row>
      <xdr:rowOff>171979</xdr:rowOff>
    </xdr:from>
    <xdr:ext cx="1324239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8" name="TextBox 147"/>
            <xdr:cNvSpPr txBox="1"/>
          </xdr:nvSpPr>
          <xdr:spPr>
            <a:xfrm>
              <a:off x="1940718" y="1286404"/>
              <a:ext cx="1324239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𝒉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𝒎𝒎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2800" b="1"/>
            </a:p>
          </xdr:txBody>
        </xdr:sp>
      </mc:Choice>
      <mc:Fallback>
        <xdr:sp macro="" textlink="">
          <xdr:nvSpPr>
            <xdr:cNvPr id="148" name="TextBox 147"/>
            <xdr:cNvSpPr txBox="1"/>
          </xdr:nvSpPr>
          <xdr:spPr>
            <a:xfrm>
              <a:off x="1940718" y="1286404"/>
              <a:ext cx="1324239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en-US" sz="2800" b="1" i="0">
                  <a:latin typeface="Cambria Math" panose="02040503050406030204" pitchFamily="18" charset="0"/>
                </a:rPr>
                <a:t>𝒉(𝒎𝒎)</a:t>
              </a:r>
              <a:endParaRPr lang="en-US" sz="2800" b="1"/>
            </a:p>
          </xdr:txBody>
        </xdr:sp>
      </mc:Fallback>
    </mc:AlternateContent>
    <xdr:clientData/>
  </xdr:oneCellAnchor>
  <xdr:oneCellAnchor>
    <xdr:from>
      <xdr:col>3</xdr:col>
      <xdr:colOff>345281</xdr:colOff>
      <xdr:row>11</xdr:row>
      <xdr:rowOff>105833</xdr:rowOff>
    </xdr:from>
    <xdr:ext cx="1356784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9" name="TextBox 148"/>
            <xdr:cNvSpPr txBox="1"/>
          </xdr:nvSpPr>
          <xdr:spPr>
            <a:xfrm>
              <a:off x="1916906" y="419205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49" name="TextBox 148"/>
            <xdr:cNvSpPr txBox="1"/>
          </xdr:nvSpPr>
          <xdr:spPr>
            <a:xfrm>
              <a:off x="1916906" y="419205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𝒅_(𝒃(𝒎𝒎))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309562</xdr:colOff>
      <xdr:row>13</xdr:row>
      <xdr:rowOff>119063</xdr:rowOff>
    </xdr:from>
    <xdr:ext cx="1356784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0" name="TextBox 149"/>
            <xdr:cNvSpPr txBox="1"/>
          </xdr:nvSpPr>
          <xdr:spPr>
            <a:xfrm>
              <a:off x="1881187" y="494823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𝒗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50" name="TextBox 149"/>
            <xdr:cNvSpPr txBox="1"/>
          </xdr:nvSpPr>
          <xdr:spPr>
            <a:xfrm>
              <a:off x="1881187" y="494823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𝒅_(𝒗(𝒎𝒎))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191821</xdr:colOff>
      <xdr:row>23</xdr:row>
      <xdr:rowOff>222251</xdr:rowOff>
    </xdr:from>
    <xdr:ext cx="1772709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1" name="TextBox 150"/>
            <xdr:cNvSpPr txBox="1"/>
          </xdr:nvSpPr>
          <xdr:spPr>
            <a:xfrm>
              <a:off x="2268271" y="8766176"/>
              <a:ext cx="1772709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/>
                <a:t>Pu</a:t>
              </a:r>
              <a14:m>
                <m:oMath xmlns:m="http://schemas.openxmlformats.org/officeDocument/2006/math">
                  <m:r>
                    <a:rPr lang="en-US" sz="3200" b="1" i="1">
                      <a:latin typeface="Cambria Math" panose="02040503050406030204" pitchFamily="18" charset="0"/>
                    </a:rPr>
                    <m:t>(</m:t>
                  </m:r>
                  <m:r>
                    <a:rPr lang="en-US" sz="3200" b="1" i="1">
                      <a:latin typeface="Cambria Math" panose="02040503050406030204" pitchFamily="18" charset="0"/>
                    </a:rPr>
                    <m:t>𝑵</m:t>
                  </m:r>
                  <m:r>
                    <a:rPr lang="en-US" sz="3200" b="1" i="1">
                      <a:latin typeface="Cambria Math" panose="02040503050406030204" pitchFamily="18" charset="0"/>
                    </a:rPr>
                    <m:t>)</m:t>
                  </m:r>
                </m:oMath>
              </a14:m>
              <a:endParaRPr lang="en-US" sz="1100" b="1"/>
            </a:p>
          </xdr:txBody>
        </xdr:sp>
      </mc:Choice>
      <mc:Fallback>
        <xdr:sp macro="" textlink="">
          <xdr:nvSpPr>
            <xdr:cNvPr id="151" name="TextBox 150"/>
            <xdr:cNvSpPr txBox="1"/>
          </xdr:nvSpPr>
          <xdr:spPr>
            <a:xfrm>
              <a:off x="2268271" y="8766176"/>
              <a:ext cx="1772709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/>
                <a:t>Pu</a:t>
              </a:r>
              <a:r>
                <a:rPr lang="en-US" sz="3200" b="1" i="0">
                  <a:latin typeface="Cambria Math" panose="02040503050406030204" pitchFamily="18" charset="0"/>
                </a:rPr>
                <a:t>(𝑵)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39</xdr:col>
      <xdr:colOff>391583</xdr:colOff>
      <xdr:row>80</xdr:row>
      <xdr:rowOff>338667</xdr:rowOff>
    </xdr:from>
    <xdr:to>
      <xdr:col>39</xdr:col>
      <xdr:colOff>403489</xdr:colOff>
      <xdr:row>86</xdr:row>
      <xdr:rowOff>326761</xdr:rowOff>
    </xdr:to>
    <xdr:cxnSp macro="">
      <xdr:nvCxnSpPr>
        <xdr:cNvPr id="152" name="Straight Arrow Connector 151"/>
        <xdr:cNvCxnSpPr/>
      </xdr:nvCxnSpPr>
      <xdr:spPr>
        <a:xfrm flipH="1">
          <a:off x="21918083" y="31866417"/>
          <a:ext cx="11906" cy="221694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3</xdr:col>
      <xdr:colOff>31749</xdr:colOff>
      <xdr:row>15</xdr:row>
      <xdr:rowOff>42333</xdr:rowOff>
    </xdr:from>
    <xdr:ext cx="1980407" cy="5406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3" name="TextBox 152"/>
            <xdr:cNvSpPr txBox="1"/>
          </xdr:nvSpPr>
          <xdr:spPr>
            <a:xfrm>
              <a:off x="1603374" y="5614458"/>
              <a:ext cx="1980407" cy="540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𝒄𝒐𝒗𝒆𝒓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53" name="TextBox 152"/>
            <xdr:cNvSpPr txBox="1"/>
          </xdr:nvSpPr>
          <xdr:spPr>
            <a:xfrm>
              <a:off x="1603374" y="5614458"/>
              <a:ext cx="1980407" cy="540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〖𝒄𝒐𝒗𝒆𝒓〗_((𝒎𝒎))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205653</xdr:colOff>
      <xdr:row>17</xdr:row>
      <xdr:rowOff>63499</xdr:rowOff>
    </xdr:from>
    <xdr:ext cx="1656052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4" name="TextBox 153"/>
            <xdr:cNvSpPr txBox="1"/>
          </xdr:nvSpPr>
          <xdr:spPr>
            <a:xfrm>
              <a:off x="1777278" y="6378574"/>
              <a:ext cx="1656052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</m:t>
                        </m:r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𝒎𝒎</m:t>
                        </m:r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e>
                      <m:sub/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54" name="TextBox 153"/>
            <xdr:cNvSpPr txBox="1"/>
          </xdr:nvSpPr>
          <xdr:spPr>
            <a:xfrm>
              <a:off x="1777278" y="6378574"/>
              <a:ext cx="1656052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 i="0">
                  <a:latin typeface="Cambria Math" panose="02040503050406030204" pitchFamily="18" charset="0"/>
                </a:rPr>
                <a:t>〖</a:t>
              </a:r>
              <a:r>
                <a:rPr lang="en-US" sz="4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𝑺(𝒎𝒎)〗_</a:t>
              </a:r>
              <a:endParaRPr lang="en-US" sz="1100" b="1"/>
            </a:p>
          </xdr:txBody>
        </xdr:sp>
      </mc:Fallback>
    </mc:AlternateContent>
    <xdr:clientData/>
  </xdr:oneCellAnchor>
  <xdr:twoCellAnchor editAs="oneCell">
    <xdr:from>
      <xdr:col>5</xdr:col>
      <xdr:colOff>1056032</xdr:colOff>
      <xdr:row>91</xdr:row>
      <xdr:rowOff>959</xdr:rowOff>
    </xdr:from>
    <xdr:to>
      <xdr:col>19</xdr:col>
      <xdr:colOff>107156</xdr:colOff>
      <xdr:row>96</xdr:row>
      <xdr:rowOff>111502</xdr:rowOff>
    </xdr:to>
    <xdr:pic>
      <xdr:nvPicPr>
        <xdr:cNvPr id="155" name="Picture 1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7307" y="35614934"/>
          <a:ext cx="6537774" cy="1967918"/>
        </a:xfrm>
        <a:prstGeom prst="rect">
          <a:avLst/>
        </a:prstGeom>
      </xdr:spPr>
    </xdr:pic>
    <xdr:clientData/>
  </xdr:twoCellAnchor>
  <xdr:twoCellAnchor>
    <xdr:from>
      <xdr:col>30</xdr:col>
      <xdr:colOff>317500</xdr:colOff>
      <xdr:row>83</xdr:row>
      <xdr:rowOff>345109</xdr:rowOff>
    </xdr:from>
    <xdr:to>
      <xdr:col>31</xdr:col>
      <xdr:colOff>27609</xdr:colOff>
      <xdr:row>85</xdr:row>
      <xdr:rowOff>13804</xdr:rowOff>
    </xdr:to>
    <xdr:cxnSp macro="">
      <xdr:nvCxnSpPr>
        <xdr:cNvPr id="156" name="Straight Arrow Connector 155"/>
        <xdr:cNvCxnSpPr/>
      </xdr:nvCxnSpPr>
      <xdr:spPr>
        <a:xfrm>
          <a:off x="17491075" y="32987284"/>
          <a:ext cx="338759" cy="41164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193261</xdr:colOff>
      <xdr:row>62</xdr:row>
      <xdr:rowOff>317500</xdr:rowOff>
    </xdr:from>
    <xdr:to>
      <xdr:col>31</xdr:col>
      <xdr:colOff>234674</xdr:colOff>
      <xdr:row>63</xdr:row>
      <xdr:rowOff>331305</xdr:rowOff>
    </xdr:to>
    <xdr:cxnSp macro="">
      <xdr:nvCxnSpPr>
        <xdr:cNvPr id="157" name="Straight Arrow Connector 156"/>
        <xdr:cNvCxnSpPr/>
      </xdr:nvCxnSpPr>
      <xdr:spPr>
        <a:xfrm flipH="1">
          <a:off x="17995486" y="25158700"/>
          <a:ext cx="41413" cy="3852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333375</xdr:colOff>
      <xdr:row>9</xdr:row>
      <xdr:rowOff>86320</xdr:rowOff>
    </xdr:from>
    <xdr:ext cx="1356784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9" name="TextBox 158"/>
            <xdr:cNvSpPr txBox="1"/>
          </xdr:nvSpPr>
          <xdr:spPr>
            <a:xfrm>
              <a:off x="1905000" y="3429595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𝒎𝒑𝒂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59" name="TextBox 158"/>
            <xdr:cNvSpPr txBox="1"/>
          </xdr:nvSpPr>
          <xdr:spPr>
            <a:xfrm>
              <a:off x="1905000" y="3429595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𝒇_(𝒄(𝒎𝒑𝒂))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261143</xdr:colOff>
      <xdr:row>7</xdr:row>
      <xdr:rowOff>61384</xdr:rowOff>
    </xdr:from>
    <xdr:ext cx="1476087" cy="5406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0" name="TextBox 159"/>
            <xdr:cNvSpPr txBox="1"/>
          </xdr:nvSpPr>
          <xdr:spPr>
            <a:xfrm>
              <a:off x="1832768" y="2661709"/>
              <a:ext cx="1476087" cy="540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𝒚𝒕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𝒎𝒑𝒂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0" name="TextBox 159"/>
            <xdr:cNvSpPr txBox="1"/>
          </xdr:nvSpPr>
          <xdr:spPr>
            <a:xfrm>
              <a:off x="1832768" y="2661709"/>
              <a:ext cx="1476087" cy="540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𝒇_(𝒚𝒕(𝒎𝒑𝒂))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205653</xdr:colOff>
      <xdr:row>19</xdr:row>
      <xdr:rowOff>63499</xdr:rowOff>
    </xdr:from>
    <xdr:ext cx="1656052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1" name="TextBox 160"/>
            <xdr:cNvSpPr txBox="1"/>
          </xdr:nvSpPr>
          <xdr:spPr>
            <a:xfrm>
              <a:off x="1777278" y="7121524"/>
              <a:ext cx="1656052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1" i="1">
                            <a:latin typeface="Cambria Math" panose="02040503050406030204" pitchFamily="18" charset="0"/>
                          </a:rPr>
                          <m:t>𝒏</m:t>
                        </m:r>
                      </m:e>
                      <m:sub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𝒍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1" name="TextBox 160"/>
            <xdr:cNvSpPr txBox="1"/>
          </xdr:nvSpPr>
          <xdr:spPr>
            <a:xfrm>
              <a:off x="1777278" y="7121524"/>
              <a:ext cx="1656052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 i="0">
                  <a:latin typeface="Cambria Math" panose="02040503050406030204" pitchFamily="18" charset="0"/>
                </a:rPr>
                <a:t>𝒏_</a:t>
              </a:r>
              <a:r>
                <a:rPr lang="en-US" sz="4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𝒍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348528</xdr:colOff>
      <xdr:row>21</xdr:row>
      <xdr:rowOff>47624</xdr:rowOff>
    </xdr:from>
    <xdr:ext cx="365847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2" name="TextBox 161"/>
            <xdr:cNvSpPr txBox="1"/>
          </xdr:nvSpPr>
          <xdr:spPr>
            <a:xfrm>
              <a:off x="2424978" y="7848599"/>
              <a:ext cx="365847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1" i="1">
                            <a:latin typeface="Cambria Math" panose="02040503050406030204" pitchFamily="18" charset="0"/>
                          </a:rPr>
                          <m:t>𝒏</m:t>
                        </m:r>
                      </m:e>
                      <m:sub/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2" name="TextBox 161"/>
            <xdr:cNvSpPr txBox="1"/>
          </xdr:nvSpPr>
          <xdr:spPr>
            <a:xfrm>
              <a:off x="2424978" y="7848599"/>
              <a:ext cx="365847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 i="0">
                  <a:latin typeface="Cambria Math" panose="02040503050406030204" pitchFamily="18" charset="0"/>
                </a:rPr>
                <a:t>𝒏_</a:t>
              </a:r>
              <a:endParaRPr lang="en-US" sz="1100" b="1"/>
            </a:p>
          </xdr:txBody>
        </xdr:sp>
      </mc:Fallback>
    </mc:AlternateContent>
    <xdr:clientData/>
  </xdr:oneCellAnchor>
  <xdr:twoCellAnchor editAs="oneCell">
    <xdr:from>
      <xdr:col>3</xdr:col>
      <xdr:colOff>321471</xdr:colOff>
      <xdr:row>25</xdr:row>
      <xdr:rowOff>107155</xdr:rowOff>
    </xdr:from>
    <xdr:to>
      <xdr:col>7</xdr:col>
      <xdr:colOff>309564</xdr:colOff>
      <xdr:row>26</xdr:row>
      <xdr:rowOff>296837</xdr:rowOff>
    </xdr:to>
    <xdr:pic>
      <xdr:nvPicPr>
        <xdr:cNvPr id="163" name="Picture 1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3096" y="9736930"/>
          <a:ext cx="2531268" cy="599257"/>
        </a:xfrm>
        <a:prstGeom prst="rect">
          <a:avLst/>
        </a:prstGeom>
      </xdr:spPr>
    </xdr:pic>
    <xdr:clientData/>
  </xdr:twoCellAnchor>
  <xdr:twoCellAnchor editAs="oneCell">
    <xdr:from>
      <xdr:col>4</xdr:col>
      <xdr:colOff>297656</xdr:colOff>
      <xdr:row>27</xdr:row>
      <xdr:rowOff>71436</xdr:rowOff>
    </xdr:from>
    <xdr:to>
      <xdr:col>6</xdr:col>
      <xdr:colOff>11906</xdr:colOff>
      <xdr:row>28</xdr:row>
      <xdr:rowOff>323568</xdr:rowOff>
    </xdr:to>
    <xdr:pic>
      <xdr:nvPicPr>
        <xdr:cNvPr id="164" name="Picture 16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74106" y="10520361"/>
          <a:ext cx="1343025" cy="661707"/>
        </a:xfrm>
        <a:prstGeom prst="rect">
          <a:avLst/>
        </a:prstGeom>
      </xdr:spPr>
    </xdr:pic>
    <xdr:clientData/>
  </xdr:twoCellAnchor>
  <xdr:oneCellAnchor>
    <xdr:from>
      <xdr:col>4</xdr:col>
      <xdr:colOff>321467</xdr:colOff>
      <xdr:row>29</xdr:row>
      <xdr:rowOff>166687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5" name="TextBox 164"/>
            <xdr:cNvSpPr txBox="1"/>
          </xdr:nvSpPr>
          <xdr:spPr>
            <a:xfrm>
              <a:off x="2397917" y="11434762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𝒈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5" name="TextBox 164"/>
            <xdr:cNvSpPr txBox="1"/>
          </xdr:nvSpPr>
          <xdr:spPr>
            <a:xfrm>
              <a:off x="2397917" y="11434762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𝑨_(𝒈(𝒎𝒎𝟐))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297654</xdr:colOff>
      <xdr:row>31</xdr:row>
      <xdr:rowOff>35718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6" name="TextBox 165"/>
            <xdr:cNvSpPr txBox="1"/>
          </xdr:nvSpPr>
          <xdr:spPr>
            <a:xfrm>
              <a:off x="2374104" y="12122943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6" name="TextBox 165"/>
            <xdr:cNvSpPr txBox="1"/>
          </xdr:nvSpPr>
          <xdr:spPr>
            <a:xfrm>
              <a:off x="2374104" y="12122943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𝑨_(𝒄𝒉(𝒎𝒎𝟐))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47624</xdr:colOff>
      <xdr:row>33</xdr:row>
      <xdr:rowOff>119062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7" name="TextBox 166"/>
            <xdr:cNvSpPr txBox="1"/>
          </xdr:nvSpPr>
          <xdr:spPr>
            <a:xfrm>
              <a:off x="1619249" y="1285398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𝒔𝒉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7" name="TextBox 166"/>
            <xdr:cNvSpPr txBox="1"/>
          </xdr:nvSpPr>
          <xdr:spPr>
            <a:xfrm>
              <a:off x="1619249" y="1285398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𝑨_(𝒔𝒉(𝒎𝒎𝟐))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33</xdr:row>
      <xdr:rowOff>346472</xdr:rowOff>
    </xdr:from>
    <xdr:ext cx="65" cy="375680"/>
    <xdr:sp macro="" textlink="">
      <xdr:nvSpPr>
        <xdr:cNvPr id="168" name="TextBox 167"/>
        <xdr:cNvSpPr txBox="1"/>
      </xdr:nvSpPr>
      <xdr:spPr>
        <a:xfrm>
          <a:off x="12782550" y="1308139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5</xdr:col>
      <xdr:colOff>792956</xdr:colOff>
      <xdr:row>33</xdr:row>
      <xdr:rowOff>172817</xdr:rowOff>
    </xdr:from>
    <xdr:ext cx="1383584" cy="52296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9" name="TextBox 168"/>
            <xdr:cNvSpPr txBox="1"/>
          </xdr:nvSpPr>
          <xdr:spPr>
            <a:xfrm>
              <a:off x="3374231" y="12907742"/>
              <a:ext cx="1383584" cy="5229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f>
                      <m:f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num>
                      <m:den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4</m:t>
                        </m:r>
                      </m:den>
                    </m:f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lang="en-US" sz="2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𝑑𝑣</m:t>
                        </m:r>
                      </m:e>
                      <m:sup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169" name="TextBox 168"/>
            <xdr:cNvSpPr txBox="1"/>
          </xdr:nvSpPr>
          <xdr:spPr>
            <a:xfrm>
              <a:off x="3374231" y="12907742"/>
              <a:ext cx="1383584" cy="5229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𝑛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𝜋/</a:t>
              </a:r>
              <a:r>
                <a:rPr lang="en-US" sz="2000" b="0" i="0">
                  <a:latin typeface="Cambria Math" panose="02040503050406030204" pitchFamily="18" charset="0"/>
                </a:rPr>
                <a:t>4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×〖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𝑑𝑣〗^2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3</xdr:col>
      <xdr:colOff>47624</xdr:colOff>
      <xdr:row>35</xdr:row>
      <xdr:rowOff>119062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0" name="TextBox 169"/>
            <xdr:cNvSpPr txBox="1"/>
          </xdr:nvSpPr>
          <xdr:spPr>
            <a:xfrm>
              <a:off x="1619249" y="1367313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70" name="TextBox 169"/>
            <xdr:cNvSpPr txBox="1"/>
          </xdr:nvSpPr>
          <xdr:spPr>
            <a:xfrm>
              <a:off x="1619249" y="1367313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𝒃_(𝒄𝟏(𝒎𝒎))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35</xdr:row>
      <xdr:rowOff>346472</xdr:rowOff>
    </xdr:from>
    <xdr:ext cx="65" cy="375680"/>
    <xdr:sp macro="" textlink="">
      <xdr:nvSpPr>
        <xdr:cNvPr id="171" name="TextBox 170"/>
        <xdr:cNvSpPr txBox="1"/>
      </xdr:nvSpPr>
      <xdr:spPr>
        <a:xfrm>
          <a:off x="12782550" y="1390054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5</xdr:col>
      <xdr:colOff>638175</xdr:colOff>
      <xdr:row>35</xdr:row>
      <xdr:rowOff>361093</xdr:rowOff>
    </xdr:from>
    <xdr:ext cx="1595630" cy="313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2" name="TextBox 171"/>
            <xdr:cNvSpPr txBox="1"/>
          </xdr:nvSpPr>
          <xdr:spPr>
            <a:xfrm>
              <a:off x="3219450" y="1391516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𝑐𝑜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𝑣𝑒𝑟</m:t>
                    </m:r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172" name="TextBox 171"/>
            <xdr:cNvSpPr txBox="1"/>
          </xdr:nvSpPr>
          <xdr:spPr>
            <a:xfrm>
              <a:off x="3219450" y="1391516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𝑏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−2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×𝑐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𝑜𝑣𝑒𝑟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3</xdr:col>
      <xdr:colOff>47624</xdr:colOff>
      <xdr:row>37</xdr:row>
      <xdr:rowOff>119062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3" name="TextBox 172"/>
            <xdr:cNvSpPr txBox="1"/>
          </xdr:nvSpPr>
          <xdr:spPr>
            <a:xfrm>
              <a:off x="1619249" y="1449228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73" name="TextBox 172"/>
            <xdr:cNvSpPr txBox="1"/>
          </xdr:nvSpPr>
          <xdr:spPr>
            <a:xfrm>
              <a:off x="1619249" y="1449228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𝒃_(𝒄𝟐(𝒎𝒎))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37</xdr:row>
      <xdr:rowOff>346472</xdr:rowOff>
    </xdr:from>
    <xdr:ext cx="65" cy="375680"/>
    <xdr:sp macro="" textlink="">
      <xdr:nvSpPr>
        <xdr:cNvPr id="174" name="TextBox 173"/>
        <xdr:cNvSpPr txBox="1"/>
      </xdr:nvSpPr>
      <xdr:spPr>
        <a:xfrm>
          <a:off x="12782550" y="1471969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5</xdr:col>
      <xdr:colOff>638175</xdr:colOff>
      <xdr:row>37</xdr:row>
      <xdr:rowOff>361093</xdr:rowOff>
    </xdr:from>
    <xdr:ext cx="1595630" cy="313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5" name="TextBox 174"/>
            <xdr:cNvSpPr txBox="1"/>
          </xdr:nvSpPr>
          <xdr:spPr>
            <a:xfrm>
              <a:off x="3219450" y="1473431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𝑐𝑜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𝑣𝑒𝑟</m:t>
                    </m:r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175" name="TextBox 174"/>
            <xdr:cNvSpPr txBox="1"/>
          </xdr:nvSpPr>
          <xdr:spPr>
            <a:xfrm>
              <a:off x="3219450" y="1473431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ℎ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−2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×𝑐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𝑜𝑣𝑒𝑟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3</xdr:col>
      <xdr:colOff>47624</xdr:colOff>
      <xdr:row>39</xdr:row>
      <xdr:rowOff>119062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6" name="TextBox 175"/>
            <xdr:cNvSpPr txBox="1"/>
          </xdr:nvSpPr>
          <xdr:spPr>
            <a:xfrm>
              <a:off x="1619249" y="1531143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76" name="TextBox 175"/>
            <xdr:cNvSpPr txBox="1"/>
          </xdr:nvSpPr>
          <xdr:spPr>
            <a:xfrm>
              <a:off x="1619249" y="1531143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𝒃_(𝒄𝟐(𝒎𝒎))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39</xdr:row>
      <xdr:rowOff>346472</xdr:rowOff>
    </xdr:from>
    <xdr:ext cx="65" cy="375680"/>
    <xdr:sp macro="" textlink="">
      <xdr:nvSpPr>
        <xdr:cNvPr id="177" name="TextBox 176"/>
        <xdr:cNvSpPr txBox="1"/>
      </xdr:nvSpPr>
      <xdr:spPr>
        <a:xfrm>
          <a:off x="12782550" y="1553884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5</xdr:col>
      <xdr:colOff>638175</xdr:colOff>
      <xdr:row>39</xdr:row>
      <xdr:rowOff>361093</xdr:rowOff>
    </xdr:from>
    <xdr:ext cx="1595630" cy="313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8" name="TextBox 177"/>
            <xdr:cNvSpPr txBox="1"/>
          </xdr:nvSpPr>
          <xdr:spPr>
            <a:xfrm>
              <a:off x="3219450" y="1555346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𝑐𝑜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𝑣𝑒𝑟</m:t>
                    </m:r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178" name="TextBox 177"/>
            <xdr:cNvSpPr txBox="1"/>
          </xdr:nvSpPr>
          <xdr:spPr>
            <a:xfrm>
              <a:off x="3219450" y="1555346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ℎ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−2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×𝑐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𝑜𝑣𝑒𝑟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22</xdr:col>
      <xdr:colOff>209550</xdr:colOff>
      <xdr:row>41</xdr:row>
      <xdr:rowOff>346472</xdr:rowOff>
    </xdr:from>
    <xdr:ext cx="65" cy="375680"/>
    <xdr:sp macro="" textlink="">
      <xdr:nvSpPr>
        <xdr:cNvPr id="179" name="TextBox 178"/>
        <xdr:cNvSpPr txBox="1"/>
      </xdr:nvSpPr>
      <xdr:spPr>
        <a:xfrm>
          <a:off x="12782550" y="1635799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0</xdr:col>
      <xdr:colOff>202406</xdr:colOff>
      <xdr:row>41</xdr:row>
      <xdr:rowOff>142875</xdr:rowOff>
    </xdr:from>
    <xdr:ext cx="1095374" cy="571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0" name="TextBox 179"/>
            <xdr:cNvSpPr txBox="1"/>
          </xdr:nvSpPr>
          <xdr:spPr>
            <a:xfrm>
              <a:off x="202406" y="16154400"/>
              <a:ext cx="1095374" cy="571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𝒔𝒉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80" name="TextBox 179"/>
            <xdr:cNvSpPr txBox="1"/>
          </xdr:nvSpPr>
          <xdr:spPr>
            <a:xfrm>
              <a:off x="202406" y="16154400"/>
              <a:ext cx="1095374" cy="571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𝑨_𝒔𝒉𝟏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43</xdr:row>
      <xdr:rowOff>346472</xdr:rowOff>
    </xdr:from>
    <xdr:ext cx="65" cy="375680"/>
    <xdr:sp macro="" textlink="">
      <xdr:nvSpPr>
        <xdr:cNvPr id="181" name="TextBox 180"/>
        <xdr:cNvSpPr txBox="1"/>
      </xdr:nvSpPr>
      <xdr:spPr>
        <a:xfrm>
          <a:off x="12782550" y="1717714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0</xdr:col>
      <xdr:colOff>202406</xdr:colOff>
      <xdr:row>43</xdr:row>
      <xdr:rowOff>142874</xdr:rowOff>
    </xdr:from>
    <xdr:ext cx="1095374" cy="57150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2" name="TextBox 181"/>
            <xdr:cNvSpPr txBox="1"/>
          </xdr:nvSpPr>
          <xdr:spPr>
            <a:xfrm>
              <a:off x="202406" y="16973549"/>
              <a:ext cx="1095374" cy="5715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𝒔𝒉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82" name="TextBox 181"/>
            <xdr:cNvSpPr txBox="1"/>
          </xdr:nvSpPr>
          <xdr:spPr>
            <a:xfrm>
              <a:off x="202406" y="16973549"/>
              <a:ext cx="1095374" cy="5715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𝑨_𝒔𝒉𝟐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45</xdr:row>
      <xdr:rowOff>346472</xdr:rowOff>
    </xdr:from>
    <xdr:ext cx="65" cy="375680"/>
    <xdr:sp macro="" textlink="">
      <xdr:nvSpPr>
        <xdr:cNvPr id="183" name="TextBox 182"/>
        <xdr:cNvSpPr txBox="1"/>
      </xdr:nvSpPr>
      <xdr:spPr>
        <a:xfrm>
          <a:off x="12782550" y="1799629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0</xdr:col>
      <xdr:colOff>202406</xdr:colOff>
      <xdr:row>45</xdr:row>
      <xdr:rowOff>107156</xdr:rowOff>
    </xdr:from>
    <xdr:ext cx="1095374" cy="58340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4" name="TextBox 183"/>
            <xdr:cNvSpPr txBox="1"/>
          </xdr:nvSpPr>
          <xdr:spPr>
            <a:xfrm>
              <a:off x="202406" y="17756981"/>
              <a:ext cx="1095374" cy="5834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𝒔𝒉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𝟑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84" name="TextBox 183"/>
            <xdr:cNvSpPr txBox="1"/>
          </xdr:nvSpPr>
          <xdr:spPr>
            <a:xfrm>
              <a:off x="202406" y="17756981"/>
              <a:ext cx="1095374" cy="5834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𝑨_𝒔𝒉𝟑</a:t>
              </a:r>
              <a:endParaRPr lang="en-US" sz="1100" b="1"/>
            </a:p>
          </xdr:txBody>
        </xdr:sp>
      </mc:Fallback>
    </mc:AlternateContent>
    <xdr:clientData/>
  </xdr:oneCellAnchor>
  <xdr:twoCellAnchor editAs="oneCell">
    <xdr:from>
      <xdr:col>3</xdr:col>
      <xdr:colOff>202405</xdr:colOff>
      <xdr:row>41</xdr:row>
      <xdr:rowOff>47624</xdr:rowOff>
    </xdr:from>
    <xdr:to>
      <xdr:col>8</xdr:col>
      <xdr:colOff>132776</xdr:colOff>
      <xdr:row>42</xdr:row>
      <xdr:rowOff>333375</xdr:rowOff>
    </xdr:to>
    <xdr:pic>
      <xdr:nvPicPr>
        <xdr:cNvPr id="185" name="Picture 18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4030" y="16059149"/>
          <a:ext cx="2883121" cy="695326"/>
        </a:xfrm>
        <a:prstGeom prst="rect">
          <a:avLst/>
        </a:prstGeom>
      </xdr:spPr>
    </xdr:pic>
    <xdr:clientData/>
  </xdr:twoCellAnchor>
  <xdr:twoCellAnchor editAs="oneCell">
    <xdr:from>
      <xdr:col>4</xdr:col>
      <xdr:colOff>273841</xdr:colOff>
      <xdr:row>43</xdr:row>
      <xdr:rowOff>47624</xdr:rowOff>
    </xdr:from>
    <xdr:to>
      <xdr:col>6</xdr:col>
      <xdr:colOff>285748</xdr:colOff>
      <xdr:row>44</xdr:row>
      <xdr:rowOff>335615</xdr:rowOff>
    </xdr:to>
    <xdr:pic>
      <xdr:nvPicPr>
        <xdr:cNvPr id="186" name="Picture 18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50291" y="16878299"/>
          <a:ext cx="1640682" cy="697566"/>
        </a:xfrm>
        <a:prstGeom prst="rect">
          <a:avLst/>
        </a:prstGeom>
      </xdr:spPr>
    </xdr:pic>
    <xdr:clientData/>
  </xdr:twoCellAnchor>
  <xdr:twoCellAnchor editAs="oneCell">
    <xdr:from>
      <xdr:col>4</xdr:col>
      <xdr:colOff>35718</xdr:colOff>
      <xdr:row>45</xdr:row>
      <xdr:rowOff>47625</xdr:rowOff>
    </xdr:from>
    <xdr:to>
      <xdr:col>7</xdr:col>
      <xdr:colOff>357187</xdr:colOff>
      <xdr:row>46</xdr:row>
      <xdr:rowOff>363163</xdr:rowOff>
    </xdr:to>
    <xdr:pic>
      <xdr:nvPicPr>
        <xdr:cNvPr id="187" name="Picture 18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12168" y="17697450"/>
          <a:ext cx="2359819" cy="725113"/>
        </a:xfrm>
        <a:prstGeom prst="rect">
          <a:avLst/>
        </a:prstGeom>
      </xdr:spPr>
    </xdr:pic>
    <xdr:clientData/>
  </xdr:twoCellAnchor>
  <xdr:oneCellAnchor>
    <xdr:from>
      <xdr:col>22</xdr:col>
      <xdr:colOff>209550</xdr:colOff>
      <xdr:row>47</xdr:row>
      <xdr:rowOff>346472</xdr:rowOff>
    </xdr:from>
    <xdr:ext cx="65" cy="375680"/>
    <xdr:sp macro="" textlink="">
      <xdr:nvSpPr>
        <xdr:cNvPr id="188" name="TextBox 187"/>
        <xdr:cNvSpPr txBox="1"/>
      </xdr:nvSpPr>
      <xdr:spPr>
        <a:xfrm>
          <a:off x="12782550" y="1881544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twoCellAnchor editAs="oneCell">
    <xdr:from>
      <xdr:col>6</xdr:col>
      <xdr:colOff>357186</xdr:colOff>
      <xdr:row>81</xdr:row>
      <xdr:rowOff>238126</xdr:rowOff>
    </xdr:from>
    <xdr:to>
      <xdr:col>18</xdr:col>
      <xdr:colOff>69475</xdr:colOff>
      <xdr:row>83</xdr:row>
      <xdr:rowOff>190499</xdr:rowOff>
    </xdr:to>
    <xdr:pic>
      <xdr:nvPicPr>
        <xdr:cNvPr id="189" name="Picture 18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62411" y="32137351"/>
          <a:ext cx="5541589" cy="695323"/>
        </a:xfrm>
        <a:prstGeom prst="rect">
          <a:avLst/>
        </a:prstGeom>
      </xdr:spPr>
    </xdr:pic>
    <xdr:clientData/>
  </xdr:twoCellAnchor>
  <xdr:twoCellAnchor editAs="oneCell">
    <xdr:from>
      <xdr:col>6</xdr:col>
      <xdr:colOff>130968</xdr:colOff>
      <xdr:row>84</xdr:row>
      <xdr:rowOff>178593</xdr:rowOff>
    </xdr:from>
    <xdr:to>
      <xdr:col>16</xdr:col>
      <xdr:colOff>159455</xdr:colOff>
      <xdr:row>86</xdr:row>
      <xdr:rowOff>321468</xdr:rowOff>
    </xdr:to>
    <xdr:pic>
      <xdr:nvPicPr>
        <xdr:cNvPr id="190" name="Picture 18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836193" y="33192243"/>
          <a:ext cx="4886237" cy="885825"/>
        </a:xfrm>
        <a:prstGeom prst="rect">
          <a:avLst/>
        </a:prstGeom>
      </xdr:spPr>
    </xdr:pic>
    <xdr:clientData/>
  </xdr:twoCellAnchor>
  <xdr:twoCellAnchor editAs="oneCell">
    <xdr:from>
      <xdr:col>5</xdr:col>
      <xdr:colOff>964406</xdr:colOff>
      <xdr:row>87</xdr:row>
      <xdr:rowOff>273843</xdr:rowOff>
    </xdr:from>
    <xdr:to>
      <xdr:col>17</xdr:col>
      <xdr:colOff>202275</xdr:colOff>
      <xdr:row>90</xdr:row>
      <xdr:rowOff>297747</xdr:rowOff>
    </xdr:to>
    <xdr:pic>
      <xdr:nvPicPr>
        <xdr:cNvPr id="191" name="Picture 19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545681" y="34401918"/>
          <a:ext cx="5657719" cy="1138329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85</xdr:row>
      <xdr:rowOff>193646</xdr:rowOff>
    </xdr:from>
    <xdr:to>
      <xdr:col>19</xdr:col>
      <xdr:colOff>130735</xdr:colOff>
      <xdr:row>85</xdr:row>
      <xdr:rowOff>317500</xdr:rowOff>
    </xdr:to>
    <xdr:cxnSp macro="">
      <xdr:nvCxnSpPr>
        <xdr:cNvPr id="192" name="Straight Arrow Connector 191"/>
        <xdr:cNvCxnSpPr/>
      </xdr:nvCxnSpPr>
      <xdr:spPr>
        <a:xfrm>
          <a:off x="9534525" y="33578771"/>
          <a:ext cx="664135" cy="123854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35719</xdr:colOff>
      <xdr:row>88</xdr:row>
      <xdr:rowOff>369093</xdr:rowOff>
    </xdr:from>
    <xdr:to>
      <xdr:col>19</xdr:col>
      <xdr:colOff>797718</xdr:colOff>
      <xdr:row>89</xdr:row>
      <xdr:rowOff>3145</xdr:rowOff>
    </xdr:to>
    <xdr:cxnSp macro="">
      <xdr:nvCxnSpPr>
        <xdr:cNvPr id="193" name="Straight Arrow Connector 192"/>
        <xdr:cNvCxnSpPr/>
      </xdr:nvCxnSpPr>
      <xdr:spPr>
        <a:xfrm flipV="1">
          <a:off x="10103644" y="34868643"/>
          <a:ext cx="761999" cy="5527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</xdr:colOff>
      <xdr:row>93</xdr:row>
      <xdr:rowOff>238126</xdr:rowOff>
    </xdr:from>
    <xdr:to>
      <xdr:col>19</xdr:col>
      <xdr:colOff>904875</xdr:colOff>
      <xdr:row>93</xdr:row>
      <xdr:rowOff>309562</xdr:rowOff>
    </xdr:to>
    <xdr:cxnSp macro="">
      <xdr:nvCxnSpPr>
        <xdr:cNvPr id="194" name="Straight Arrow Connector 193"/>
        <xdr:cNvCxnSpPr/>
      </xdr:nvCxnSpPr>
      <xdr:spPr>
        <a:xfrm flipV="1">
          <a:off x="10079831" y="36595051"/>
          <a:ext cx="892969" cy="71436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285750</xdr:colOff>
      <xdr:row>97</xdr:row>
      <xdr:rowOff>202406</xdr:rowOff>
    </xdr:from>
    <xdr:to>
      <xdr:col>17</xdr:col>
      <xdr:colOff>471731</xdr:colOff>
      <xdr:row>100</xdr:row>
      <xdr:rowOff>214312</xdr:rowOff>
    </xdr:to>
    <xdr:pic>
      <xdr:nvPicPr>
        <xdr:cNvPr id="195" name="Picture 19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400550" y="38045231"/>
          <a:ext cx="5072306" cy="1126331"/>
        </a:xfrm>
        <a:prstGeom prst="rect">
          <a:avLst/>
        </a:prstGeom>
      </xdr:spPr>
    </xdr:pic>
    <xdr:clientData/>
  </xdr:twoCellAnchor>
  <xdr:twoCellAnchor>
    <xdr:from>
      <xdr:col>17</xdr:col>
      <xdr:colOff>357188</xdr:colOff>
      <xdr:row>98</xdr:row>
      <xdr:rowOff>285750</xdr:rowOff>
    </xdr:from>
    <xdr:to>
      <xdr:col>19</xdr:col>
      <xdr:colOff>583407</xdr:colOff>
      <xdr:row>99</xdr:row>
      <xdr:rowOff>-1</xdr:rowOff>
    </xdr:to>
    <xdr:cxnSp macro="">
      <xdr:nvCxnSpPr>
        <xdr:cNvPr id="196" name="Straight Arrow Connector 195"/>
        <xdr:cNvCxnSpPr/>
      </xdr:nvCxnSpPr>
      <xdr:spPr>
        <a:xfrm flipV="1">
          <a:off x="9358313" y="38500050"/>
          <a:ext cx="1293019" cy="85724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33543</xdr:colOff>
      <xdr:row>82</xdr:row>
      <xdr:rowOff>35029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7" name="TextBox 196"/>
            <xdr:cNvSpPr txBox="1"/>
          </xdr:nvSpPr>
          <xdr:spPr>
            <a:xfrm>
              <a:off x="18464418" y="32305729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197" name="TextBox 196"/>
            <xdr:cNvSpPr txBox="1"/>
          </xdr:nvSpPr>
          <xdr:spPr>
            <a:xfrm>
              <a:off x="18464418" y="32305729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oneCellAnchor>
    <xdr:from>
      <xdr:col>32</xdr:col>
      <xdr:colOff>59531</xdr:colOff>
      <xdr:row>83</xdr:row>
      <xdr:rowOff>47625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8" name="TextBox 197"/>
            <xdr:cNvSpPr txBox="1"/>
          </xdr:nvSpPr>
          <xdr:spPr>
            <a:xfrm>
              <a:off x="18490406" y="32689800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198" name="TextBox 197"/>
            <xdr:cNvSpPr txBox="1"/>
          </xdr:nvSpPr>
          <xdr:spPr>
            <a:xfrm>
              <a:off x="18490406" y="32689800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twoCellAnchor editAs="oneCell">
    <xdr:from>
      <xdr:col>0</xdr:col>
      <xdr:colOff>502870</xdr:colOff>
      <xdr:row>86</xdr:row>
      <xdr:rowOff>330572</xdr:rowOff>
    </xdr:from>
    <xdr:to>
      <xdr:col>4</xdr:col>
      <xdr:colOff>464347</xdr:colOff>
      <xdr:row>104</xdr:row>
      <xdr:rowOff>213639</xdr:rowOff>
    </xdr:to>
    <xdr:pic>
      <xdr:nvPicPr>
        <xdr:cNvPr id="199" name="Picture 198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16200000">
          <a:off x="-1762975" y="36353017"/>
          <a:ext cx="6569617" cy="2037927"/>
        </a:xfrm>
        <a:prstGeom prst="rect">
          <a:avLst/>
        </a:prstGeom>
      </xdr:spPr>
    </xdr:pic>
    <xdr:clientData/>
  </xdr:twoCellAnchor>
  <xdr:twoCellAnchor>
    <xdr:from>
      <xdr:col>9</xdr:col>
      <xdr:colOff>119062</xdr:colOff>
      <xdr:row>71</xdr:row>
      <xdr:rowOff>345281</xdr:rowOff>
    </xdr:from>
    <xdr:to>
      <xdr:col>18</xdr:col>
      <xdr:colOff>357187</xdr:colOff>
      <xdr:row>71</xdr:row>
      <xdr:rowOff>345282</xdr:rowOff>
    </xdr:to>
    <xdr:cxnSp macro="">
      <xdr:nvCxnSpPr>
        <xdr:cNvPr id="204" name="Straight Arrow Connector 203"/>
        <xdr:cNvCxnSpPr/>
      </xdr:nvCxnSpPr>
      <xdr:spPr>
        <a:xfrm flipV="1">
          <a:off x="5024437" y="28324969"/>
          <a:ext cx="4833938" cy="1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178594</xdr:colOff>
      <xdr:row>66</xdr:row>
      <xdr:rowOff>321468</xdr:rowOff>
    </xdr:from>
    <xdr:to>
      <xdr:col>16</xdr:col>
      <xdr:colOff>369095</xdr:colOff>
      <xdr:row>66</xdr:row>
      <xdr:rowOff>333375</xdr:rowOff>
    </xdr:to>
    <xdr:cxnSp macro="">
      <xdr:nvCxnSpPr>
        <xdr:cNvPr id="206" name="Straight Arrow Connector 205"/>
        <xdr:cNvCxnSpPr/>
      </xdr:nvCxnSpPr>
      <xdr:spPr>
        <a:xfrm>
          <a:off x="5083969" y="26455687"/>
          <a:ext cx="3810001" cy="11907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404812</xdr:colOff>
      <xdr:row>78</xdr:row>
      <xdr:rowOff>333375</xdr:rowOff>
    </xdr:from>
    <xdr:to>
      <xdr:col>12</xdr:col>
      <xdr:colOff>357187</xdr:colOff>
      <xdr:row>78</xdr:row>
      <xdr:rowOff>357187</xdr:rowOff>
    </xdr:to>
    <xdr:cxnSp macro="">
      <xdr:nvCxnSpPr>
        <xdr:cNvPr id="207" name="Straight Arrow Connector 206"/>
        <xdr:cNvCxnSpPr/>
      </xdr:nvCxnSpPr>
      <xdr:spPr>
        <a:xfrm flipV="1">
          <a:off x="5715000" y="30896719"/>
          <a:ext cx="952500" cy="23812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202406</xdr:colOff>
      <xdr:row>69</xdr:row>
      <xdr:rowOff>107156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8" name="TextBox 207"/>
            <xdr:cNvSpPr txBox="1"/>
          </xdr:nvSpPr>
          <xdr:spPr>
            <a:xfrm>
              <a:off x="18633281" y="27548681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208" name="TextBox 207"/>
            <xdr:cNvSpPr txBox="1"/>
          </xdr:nvSpPr>
          <xdr:spPr>
            <a:xfrm>
              <a:off x="18633281" y="27548681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oneCellAnchor>
    <xdr:from>
      <xdr:col>32</xdr:col>
      <xdr:colOff>226218</xdr:colOff>
      <xdr:row>61</xdr:row>
      <xdr:rowOff>47624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9" name="TextBox 208"/>
            <xdr:cNvSpPr txBox="1"/>
          </xdr:nvSpPr>
          <xdr:spPr>
            <a:xfrm>
              <a:off x="18657093" y="24517349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209" name="TextBox 208"/>
            <xdr:cNvSpPr txBox="1"/>
          </xdr:nvSpPr>
          <xdr:spPr>
            <a:xfrm>
              <a:off x="18657093" y="24517349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oneCellAnchor>
    <xdr:from>
      <xdr:col>27</xdr:col>
      <xdr:colOff>500063</xdr:colOff>
      <xdr:row>54</xdr:row>
      <xdr:rowOff>47626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0" name="TextBox 209"/>
            <xdr:cNvSpPr txBox="1"/>
          </xdr:nvSpPr>
          <xdr:spPr>
            <a:xfrm>
              <a:off x="16187738" y="21917026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210" name="TextBox 209"/>
            <xdr:cNvSpPr txBox="1"/>
          </xdr:nvSpPr>
          <xdr:spPr>
            <a:xfrm>
              <a:off x="16187738" y="21917026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oneCellAnchor>
    <xdr:from>
      <xdr:col>32</xdr:col>
      <xdr:colOff>238125</xdr:colOff>
      <xdr:row>62</xdr:row>
      <xdr:rowOff>59532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2" name="TextBox 211"/>
            <xdr:cNvSpPr txBox="1"/>
          </xdr:nvSpPr>
          <xdr:spPr>
            <a:xfrm>
              <a:off x="18669000" y="24900732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212" name="TextBox 211"/>
            <xdr:cNvSpPr txBox="1"/>
          </xdr:nvSpPr>
          <xdr:spPr>
            <a:xfrm>
              <a:off x="18669000" y="24900732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twoCellAnchor>
    <xdr:from>
      <xdr:col>29</xdr:col>
      <xdr:colOff>215371</xdr:colOff>
      <xdr:row>87</xdr:row>
      <xdr:rowOff>273581</xdr:rowOff>
    </xdr:from>
    <xdr:to>
      <xdr:col>30</xdr:col>
      <xdr:colOff>21432</xdr:colOff>
      <xdr:row>88</xdr:row>
      <xdr:rowOff>116682</xdr:rowOff>
    </xdr:to>
    <xdr:sp macro="" textlink="">
      <xdr:nvSpPr>
        <xdr:cNvPr id="213" name="Donut 212"/>
        <xdr:cNvSpPr/>
      </xdr:nvSpPr>
      <xdr:spPr>
        <a:xfrm>
          <a:off x="16979371" y="34401656"/>
          <a:ext cx="215636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27</xdr:col>
      <xdr:colOff>558271</xdr:colOff>
      <xdr:row>87</xdr:row>
      <xdr:rowOff>271199</xdr:rowOff>
    </xdr:from>
    <xdr:to>
      <xdr:col>28</xdr:col>
      <xdr:colOff>102395</xdr:colOff>
      <xdr:row>88</xdr:row>
      <xdr:rowOff>114300</xdr:rowOff>
    </xdr:to>
    <xdr:sp macro="" textlink="">
      <xdr:nvSpPr>
        <xdr:cNvPr id="214" name="Donut 213"/>
        <xdr:cNvSpPr/>
      </xdr:nvSpPr>
      <xdr:spPr>
        <a:xfrm>
          <a:off x="16245946" y="34399274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96308</xdr:colOff>
      <xdr:row>87</xdr:row>
      <xdr:rowOff>285487</xdr:rowOff>
    </xdr:from>
    <xdr:to>
      <xdr:col>35</xdr:col>
      <xdr:colOff>307182</xdr:colOff>
      <xdr:row>88</xdr:row>
      <xdr:rowOff>128588</xdr:rowOff>
    </xdr:to>
    <xdr:sp macro="" textlink="">
      <xdr:nvSpPr>
        <xdr:cNvPr id="215" name="Donut 214"/>
        <xdr:cNvSpPr/>
      </xdr:nvSpPr>
      <xdr:spPr>
        <a:xfrm>
          <a:off x="19965458" y="34413562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260614</xdr:colOff>
      <xdr:row>87</xdr:row>
      <xdr:rowOff>283106</xdr:rowOff>
    </xdr:from>
    <xdr:to>
      <xdr:col>34</xdr:col>
      <xdr:colOff>30957</xdr:colOff>
      <xdr:row>88</xdr:row>
      <xdr:rowOff>126207</xdr:rowOff>
    </xdr:to>
    <xdr:sp macro="" textlink="">
      <xdr:nvSpPr>
        <xdr:cNvPr id="216" name="Donut 215"/>
        <xdr:cNvSpPr/>
      </xdr:nvSpPr>
      <xdr:spPr>
        <a:xfrm>
          <a:off x="19320139" y="34411181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162984</xdr:colOff>
      <xdr:row>87</xdr:row>
      <xdr:rowOff>280724</xdr:rowOff>
    </xdr:from>
    <xdr:to>
      <xdr:col>32</xdr:col>
      <xdr:colOff>373858</xdr:colOff>
      <xdr:row>88</xdr:row>
      <xdr:rowOff>123825</xdr:rowOff>
    </xdr:to>
    <xdr:sp macro="" textlink="">
      <xdr:nvSpPr>
        <xdr:cNvPr id="217" name="Donut 216"/>
        <xdr:cNvSpPr/>
      </xdr:nvSpPr>
      <xdr:spPr>
        <a:xfrm>
          <a:off x="18593859" y="34408799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117740</xdr:colOff>
      <xdr:row>87</xdr:row>
      <xdr:rowOff>283106</xdr:rowOff>
    </xdr:from>
    <xdr:to>
      <xdr:col>40</xdr:col>
      <xdr:colOff>328614</xdr:colOff>
      <xdr:row>88</xdr:row>
      <xdr:rowOff>126207</xdr:rowOff>
    </xdr:to>
    <xdr:sp macro="" textlink="">
      <xdr:nvSpPr>
        <xdr:cNvPr id="218" name="Donut 217"/>
        <xdr:cNvSpPr/>
      </xdr:nvSpPr>
      <xdr:spPr>
        <a:xfrm>
          <a:off x="22225265" y="34411181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39</xdr:col>
      <xdr:colOff>55827</xdr:colOff>
      <xdr:row>87</xdr:row>
      <xdr:rowOff>280725</xdr:rowOff>
    </xdr:from>
    <xdr:to>
      <xdr:col>39</xdr:col>
      <xdr:colOff>266701</xdr:colOff>
      <xdr:row>88</xdr:row>
      <xdr:rowOff>123826</xdr:rowOff>
    </xdr:to>
    <xdr:sp macro="" textlink="">
      <xdr:nvSpPr>
        <xdr:cNvPr id="219" name="Donut 218"/>
        <xdr:cNvSpPr/>
      </xdr:nvSpPr>
      <xdr:spPr>
        <a:xfrm>
          <a:off x="21582327" y="34408800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112978</xdr:colOff>
      <xdr:row>87</xdr:row>
      <xdr:rowOff>278343</xdr:rowOff>
    </xdr:from>
    <xdr:to>
      <xdr:col>37</xdr:col>
      <xdr:colOff>323852</xdr:colOff>
      <xdr:row>88</xdr:row>
      <xdr:rowOff>121444</xdr:rowOff>
    </xdr:to>
    <xdr:sp macro="" textlink="">
      <xdr:nvSpPr>
        <xdr:cNvPr id="220" name="Donut 219"/>
        <xdr:cNvSpPr/>
      </xdr:nvSpPr>
      <xdr:spPr>
        <a:xfrm>
          <a:off x="20858428" y="34406418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44</xdr:col>
      <xdr:colOff>401109</xdr:colOff>
      <xdr:row>87</xdr:row>
      <xdr:rowOff>292631</xdr:rowOff>
    </xdr:from>
    <xdr:to>
      <xdr:col>45</xdr:col>
      <xdr:colOff>171452</xdr:colOff>
      <xdr:row>88</xdr:row>
      <xdr:rowOff>135732</xdr:rowOff>
    </xdr:to>
    <xdr:sp macro="" textlink="">
      <xdr:nvSpPr>
        <xdr:cNvPr id="221" name="Donut 220"/>
        <xdr:cNvSpPr/>
      </xdr:nvSpPr>
      <xdr:spPr>
        <a:xfrm>
          <a:off x="24261234" y="34420706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43</xdr:col>
      <xdr:colOff>196321</xdr:colOff>
      <xdr:row>87</xdr:row>
      <xdr:rowOff>290250</xdr:rowOff>
    </xdr:from>
    <xdr:to>
      <xdr:col>43</xdr:col>
      <xdr:colOff>407195</xdr:colOff>
      <xdr:row>88</xdr:row>
      <xdr:rowOff>133351</xdr:rowOff>
    </xdr:to>
    <xdr:sp macro="" textlink="">
      <xdr:nvSpPr>
        <xdr:cNvPr id="222" name="Donut 221"/>
        <xdr:cNvSpPr/>
      </xdr:nvSpPr>
      <xdr:spPr>
        <a:xfrm>
          <a:off x="23618296" y="34418325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348722</xdr:colOff>
      <xdr:row>87</xdr:row>
      <xdr:rowOff>287868</xdr:rowOff>
    </xdr:from>
    <xdr:to>
      <xdr:col>42</xdr:col>
      <xdr:colOff>119065</xdr:colOff>
      <xdr:row>88</xdr:row>
      <xdr:rowOff>130969</xdr:rowOff>
    </xdr:to>
    <xdr:sp macro="" textlink="">
      <xdr:nvSpPr>
        <xdr:cNvPr id="223" name="Donut 222"/>
        <xdr:cNvSpPr/>
      </xdr:nvSpPr>
      <xdr:spPr>
        <a:xfrm>
          <a:off x="22894397" y="34415943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30</xdr:col>
      <xdr:colOff>422804</xdr:colOff>
      <xdr:row>91</xdr:row>
      <xdr:rowOff>295805</xdr:rowOff>
    </xdr:from>
    <xdr:to>
      <xdr:col>31</xdr:col>
      <xdr:colOff>2647</xdr:colOff>
      <xdr:row>92</xdr:row>
      <xdr:rowOff>138906</xdr:rowOff>
    </xdr:to>
    <xdr:sp macro="" textlink="">
      <xdr:nvSpPr>
        <xdr:cNvPr id="224" name="Donut 223"/>
        <xdr:cNvSpPr/>
      </xdr:nvSpPr>
      <xdr:spPr>
        <a:xfrm>
          <a:off x="17596379" y="35909780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182298</xdr:colOff>
      <xdr:row>91</xdr:row>
      <xdr:rowOff>293424</xdr:rowOff>
    </xdr:from>
    <xdr:to>
      <xdr:col>29</xdr:col>
      <xdr:colOff>393172</xdr:colOff>
      <xdr:row>92</xdr:row>
      <xdr:rowOff>136525</xdr:rowOff>
    </xdr:to>
    <xdr:sp macro="" textlink="">
      <xdr:nvSpPr>
        <xdr:cNvPr id="225" name="Donut 224"/>
        <xdr:cNvSpPr/>
      </xdr:nvSpPr>
      <xdr:spPr>
        <a:xfrm>
          <a:off x="16946298" y="35907399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27</xdr:col>
      <xdr:colOff>525198</xdr:colOff>
      <xdr:row>91</xdr:row>
      <xdr:rowOff>291042</xdr:rowOff>
    </xdr:from>
    <xdr:to>
      <xdr:col>28</xdr:col>
      <xdr:colOff>69322</xdr:colOff>
      <xdr:row>92</xdr:row>
      <xdr:rowOff>134143</xdr:rowOff>
    </xdr:to>
    <xdr:sp macro="" textlink="">
      <xdr:nvSpPr>
        <xdr:cNvPr id="226" name="Donut 225"/>
        <xdr:cNvSpPr/>
      </xdr:nvSpPr>
      <xdr:spPr>
        <a:xfrm>
          <a:off x="16212873" y="35905017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63235</xdr:colOff>
      <xdr:row>91</xdr:row>
      <xdr:rowOff>305330</xdr:rowOff>
    </xdr:from>
    <xdr:to>
      <xdr:col>35</xdr:col>
      <xdr:colOff>274109</xdr:colOff>
      <xdr:row>92</xdr:row>
      <xdr:rowOff>148431</xdr:rowOff>
    </xdr:to>
    <xdr:sp macro="" textlink="">
      <xdr:nvSpPr>
        <xdr:cNvPr id="227" name="Donut 226"/>
        <xdr:cNvSpPr/>
      </xdr:nvSpPr>
      <xdr:spPr>
        <a:xfrm>
          <a:off x="19932385" y="35919305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227541</xdr:colOff>
      <xdr:row>91</xdr:row>
      <xdr:rowOff>302949</xdr:rowOff>
    </xdr:from>
    <xdr:to>
      <xdr:col>33</xdr:col>
      <xdr:colOff>438415</xdr:colOff>
      <xdr:row>92</xdr:row>
      <xdr:rowOff>146050</xdr:rowOff>
    </xdr:to>
    <xdr:sp macro="" textlink="">
      <xdr:nvSpPr>
        <xdr:cNvPr id="228" name="Donut 227"/>
        <xdr:cNvSpPr/>
      </xdr:nvSpPr>
      <xdr:spPr>
        <a:xfrm>
          <a:off x="19287066" y="35916924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129911</xdr:colOff>
      <xdr:row>91</xdr:row>
      <xdr:rowOff>300567</xdr:rowOff>
    </xdr:from>
    <xdr:to>
      <xdr:col>32</xdr:col>
      <xdr:colOff>340785</xdr:colOff>
      <xdr:row>92</xdr:row>
      <xdr:rowOff>143668</xdr:rowOff>
    </xdr:to>
    <xdr:sp macro="" textlink="">
      <xdr:nvSpPr>
        <xdr:cNvPr id="229" name="Donut 228"/>
        <xdr:cNvSpPr/>
      </xdr:nvSpPr>
      <xdr:spPr>
        <a:xfrm>
          <a:off x="18560786" y="35914542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84667</xdr:colOff>
      <xdr:row>91</xdr:row>
      <xdr:rowOff>302949</xdr:rowOff>
    </xdr:from>
    <xdr:to>
      <xdr:col>40</xdr:col>
      <xdr:colOff>295541</xdr:colOff>
      <xdr:row>92</xdr:row>
      <xdr:rowOff>146050</xdr:rowOff>
    </xdr:to>
    <xdr:sp macro="" textlink="">
      <xdr:nvSpPr>
        <xdr:cNvPr id="230" name="Donut 229"/>
        <xdr:cNvSpPr/>
      </xdr:nvSpPr>
      <xdr:spPr>
        <a:xfrm>
          <a:off x="22192192" y="35916924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39</xdr:col>
      <xdr:colOff>22754</xdr:colOff>
      <xdr:row>91</xdr:row>
      <xdr:rowOff>300568</xdr:rowOff>
    </xdr:from>
    <xdr:to>
      <xdr:col>39</xdr:col>
      <xdr:colOff>233628</xdr:colOff>
      <xdr:row>92</xdr:row>
      <xdr:rowOff>143669</xdr:rowOff>
    </xdr:to>
    <xdr:sp macro="" textlink="">
      <xdr:nvSpPr>
        <xdr:cNvPr id="231" name="Donut 230"/>
        <xdr:cNvSpPr/>
      </xdr:nvSpPr>
      <xdr:spPr>
        <a:xfrm>
          <a:off x="21549254" y="35914543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79905</xdr:colOff>
      <xdr:row>91</xdr:row>
      <xdr:rowOff>298186</xdr:rowOff>
    </xdr:from>
    <xdr:to>
      <xdr:col>37</xdr:col>
      <xdr:colOff>290779</xdr:colOff>
      <xdr:row>92</xdr:row>
      <xdr:rowOff>141287</xdr:rowOff>
    </xdr:to>
    <xdr:sp macro="" textlink="">
      <xdr:nvSpPr>
        <xdr:cNvPr id="232" name="Donut 231"/>
        <xdr:cNvSpPr/>
      </xdr:nvSpPr>
      <xdr:spPr>
        <a:xfrm>
          <a:off x="20825355" y="35912161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44</xdr:col>
      <xdr:colOff>368036</xdr:colOff>
      <xdr:row>91</xdr:row>
      <xdr:rowOff>312474</xdr:rowOff>
    </xdr:from>
    <xdr:to>
      <xdr:col>45</xdr:col>
      <xdr:colOff>138379</xdr:colOff>
      <xdr:row>92</xdr:row>
      <xdr:rowOff>155575</xdr:rowOff>
    </xdr:to>
    <xdr:sp macro="" textlink="">
      <xdr:nvSpPr>
        <xdr:cNvPr id="233" name="Donut 232"/>
        <xdr:cNvSpPr/>
      </xdr:nvSpPr>
      <xdr:spPr>
        <a:xfrm>
          <a:off x="24228161" y="35926449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43</xdr:col>
      <xdr:colOff>163248</xdr:colOff>
      <xdr:row>91</xdr:row>
      <xdr:rowOff>310093</xdr:rowOff>
    </xdr:from>
    <xdr:to>
      <xdr:col>43</xdr:col>
      <xdr:colOff>374122</xdr:colOff>
      <xdr:row>92</xdr:row>
      <xdr:rowOff>153194</xdr:rowOff>
    </xdr:to>
    <xdr:sp macro="" textlink="">
      <xdr:nvSpPr>
        <xdr:cNvPr id="234" name="Donut 233"/>
        <xdr:cNvSpPr/>
      </xdr:nvSpPr>
      <xdr:spPr>
        <a:xfrm>
          <a:off x="23585223" y="35924068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315649</xdr:colOff>
      <xdr:row>91</xdr:row>
      <xdr:rowOff>307711</xdr:rowOff>
    </xdr:from>
    <xdr:to>
      <xdr:col>42</xdr:col>
      <xdr:colOff>85992</xdr:colOff>
      <xdr:row>92</xdr:row>
      <xdr:rowOff>150812</xdr:rowOff>
    </xdr:to>
    <xdr:sp macro="" textlink="">
      <xdr:nvSpPr>
        <xdr:cNvPr id="235" name="Donut 234"/>
        <xdr:cNvSpPr/>
      </xdr:nvSpPr>
      <xdr:spPr>
        <a:xfrm>
          <a:off x="22861324" y="35921686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285750</xdr:colOff>
      <xdr:row>73</xdr:row>
      <xdr:rowOff>27215</xdr:rowOff>
    </xdr:from>
    <xdr:to>
      <xdr:col>35</xdr:col>
      <xdr:colOff>81643</xdr:colOff>
      <xdr:row>73</xdr:row>
      <xdr:rowOff>326572</xdr:rowOff>
    </xdr:to>
    <xdr:sp macro="" textlink="">
      <xdr:nvSpPr>
        <xdr:cNvPr id="238" name="Rectangle 237"/>
        <xdr:cNvSpPr/>
      </xdr:nvSpPr>
      <xdr:spPr>
        <a:xfrm>
          <a:off x="19737161" y="29058054"/>
          <a:ext cx="170089" cy="299357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353785</xdr:colOff>
      <xdr:row>73</xdr:row>
      <xdr:rowOff>34018</xdr:rowOff>
    </xdr:from>
    <xdr:to>
      <xdr:col>38</xdr:col>
      <xdr:colOff>88445</xdr:colOff>
      <xdr:row>73</xdr:row>
      <xdr:rowOff>333375</xdr:rowOff>
    </xdr:to>
    <xdr:sp macro="" textlink="">
      <xdr:nvSpPr>
        <xdr:cNvPr id="239" name="Rectangle 238"/>
        <xdr:cNvSpPr/>
      </xdr:nvSpPr>
      <xdr:spPr>
        <a:xfrm>
          <a:off x="21050249" y="29064857"/>
          <a:ext cx="170089" cy="299357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154781</xdr:colOff>
      <xdr:row>66</xdr:row>
      <xdr:rowOff>59532</xdr:rowOff>
    </xdr:from>
    <xdr:ext cx="666977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0" name="TextBox 239"/>
            <xdr:cNvSpPr txBox="1"/>
          </xdr:nvSpPr>
          <xdr:spPr>
            <a:xfrm>
              <a:off x="4250531" y="26193751"/>
              <a:ext cx="666977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6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40" name="TextBox 239"/>
            <xdr:cNvSpPr txBox="1"/>
          </xdr:nvSpPr>
          <xdr:spPr>
            <a:xfrm>
              <a:off x="4250531" y="26193751"/>
              <a:ext cx="666977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800" i="0">
                  <a:latin typeface="Cambria Math" panose="02040503050406030204" pitchFamily="18" charset="0"/>
                </a:rPr>
                <a:t>〖</a:t>
              </a:r>
              <a:r>
                <a:rPr lang="en-US" sz="2800" b="0" i="0">
                  <a:latin typeface="Cambria Math" panose="02040503050406030204" pitchFamily="18" charset="0"/>
                </a:rPr>
                <a:t>6𝑑〗_𝑏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357187</xdr:colOff>
      <xdr:row>71</xdr:row>
      <xdr:rowOff>154781</xdr:rowOff>
    </xdr:from>
    <xdr:ext cx="750526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4" name="TextBox 243"/>
            <xdr:cNvSpPr txBox="1"/>
          </xdr:nvSpPr>
          <xdr:spPr>
            <a:xfrm>
              <a:off x="4048125" y="28134469"/>
              <a:ext cx="75052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15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𝑐𝑚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44" name="TextBox 243"/>
            <xdr:cNvSpPr txBox="1"/>
          </xdr:nvSpPr>
          <xdr:spPr>
            <a:xfrm>
              <a:off x="4048125" y="28134469"/>
              <a:ext cx="75052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400" i="0">
                  <a:latin typeface="Cambria Math" panose="02040503050406030204" pitchFamily="18" charset="0"/>
                </a:rPr>
                <a:t>〖</a:t>
              </a:r>
              <a:r>
                <a:rPr lang="en-US" sz="2400" b="0" i="0">
                  <a:latin typeface="Cambria Math" panose="02040503050406030204" pitchFamily="18" charset="0"/>
                </a:rPr>
                <a:t>15〗_𝑐𝑚</a:t>
              </a:r>
              <a:endParaRPr lang="en-US" sz="1100"/>
            </a:p>
          </xdr:txBody>
        </xdr:sp>
      </mc:Fallback>
    </mc:AlternateContent>
    <xdr:clientData/>
  </xdr:oneCellAnchor>
  <xdr:twoCellAnchor editAs="oneCell">
    <xdr:from>
      <xdr:col>0</xdr:col>
      <xdr:colOff>178595</xdr:colOff>
      <xdr:row>69</xdr:row>
      <xdr:rowOff>11907</xdr:rowOff>
    </xdr:from>
    <xdr:to>
      <xdr:col>4</xdr:col>
      <xdr:colOff>246243</xdr:colOff>
      <xdr:row>79</xdr:row>
      <xdr:rowOff>311802</xdr:rowOff>
    </xdr:to>
    <xdr:pic>
      <xdr:nvPicPr>
        <xdr:cNvPr id="246" name="Picture 24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16200000">
          <a:off x="-747154" y="28179156"/>
          <a:ext cx="3990833" cy="2139336"/>
        </a:xfrm>
        <a:prstGeom prst="rect">
          <a:avLst/>
        </a:prstGeom>
      </xdr:spPr>
    </xdr:pic>
    <xdr:clientData/>
  </xdr:twoCellAnchor>
  <xdr:twoCellAnchor editAs="oneCell">
    <xdr:from>
      <xdr:col>51</xdr:col>
      <xdr:colOff>214313</xdr:colOff>
      <xdr:row>83</xdr:row>
      <xdr:rowOff>-1</xdr:rowOff>
    </xdr:from>
    <xdr:to>
      <xdr:col>60</xdr:col>
      <xdr:colOff>92388</xdr:colOff>
      <xdr:row>93</xdr:row>
      <xdr:rowOff>297656</xdr:rowOff>
    </xdr:to>
    <xdr:pic>
      <xdr:nvPicPr>
        <xdr:cNvPr id="247" name="Picture 24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7658219" y="32408812"/>
          <a:ext cx="3842857" cy="3988594"/>
        </a:xfrm>
        <a:prstGeom prst="rect">
          <a:avLst/>
        </a:prstGeom>
      </xdr:spPr>
    </xdr:pic>
    <xdr:clientData/>
  </xdr:twoCellAnchor>
  <xdr:twoCellAnchor editAs="oneCell">
    <xdr:from>
      <xdr:col>49</xdr:col>
      <xdr:colOff>523875</xdr:colOff>
      <xdr:row>67</xdr:row>
      <xdr:rowOff>47624</xdr:rowOff>
    </xdr:from>
    <xdr:to>
      <xdr:col>58</xdr:col>
      <xdr:colOff>280486</xdr:colOff>
      <xdr:row>78</xdr:row>
      <xdr:rowOff>73307</xdr:rowOff>
    </xdr:to>
    <xdr:pic>
      <xdr:nvPicPr>
        <xdr:cNvPr id="248" name="Picture 247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6789063" y="26550937"/>
          <a:ext cx="4019048" cy="4085714"/>
        </a:xfrm>
        <a:prstGeom prst="rect">
          <a:avLst/>
        </a:prstGeom>
      </xdr:spPr>
    </xdr:pic>
    <xdr:clientData/>
  </xdr:twoCellAnchor>
  <xdr:twoCellAnchor editAs="oneCell">
    <xdr:from>
      <xdr:col>47</xdr:col>
      <xdr:colOff>226218</xdr:colOff>
      <xdr:row>53</xdr:row>
      <xdr:rowOff>35719</xdr:rowOff>
    </xdr:from>
    <xdr:to>
      <xdr:col>55</xdr:col>
      <xdr:colOff>166688</xdr:colOff>
      <xdr:row>64</xdr:row>
      <xdr:rowOff>103189</xdr:rowOff>
    </xdr:to>
    <xdr:pic>
      <xdr:nvPicPr>
        <xdr:cNvPr id="249" name="Picture 248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5396031" y="21371719"/>
          <a:ext cx="3976688" cy="4127501"/>
        </a:xfrm>
        <a:prstGeom prst="rect">
          <a:avLst/>
        </a:prstGeom>
      </xdr:spPr>
    </xdr:pic>
    <xdr:clientData/>
  </xdr:twoCellAnchor>
  <xdr:twoCellAnchor editAs="oneCell">
    <xdr:from>
      <xdr:col>11</xdr:col>
      <xdr:colOff>130970</xdr:colOff>
      <xdr:row>2</xdr:row>
      <xdr:rowOff>190500</xdr:rowOff>
    </xdr:from>
    <xdr:to>
      <xdr:col>22</xdr:col>
      <xdr:colOff>427701</xdr:colOff>
      <xdr:row>17</xdr:row>
      <xdr:rowOff>302017</xdr:rowOff>
    </xdr:to>
    <xdr:pic>
      <xdr:nvPicPr>
        <xdr:cNvPr id="250" name="Picture 249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036470" y="928688"/>
          <a:ext cx="6928512" cy="56479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365125</xdr:colOff>
      <xdr:row>57</xdr:row>
      <xdr:rowOff>6728</xdr:rowOff>
    </xdr:from>
    <xdr:to>
      <xdr:col>35</xdr:col>
      <xdr:colOff>5605</xdr:colOff>
      <xdr:row>71</xdr:row>
      <xdr:rowOff>95250</xdr:rowOff>
    </xdr:to>
    <xdr:cxnSp macro="">
      <xdr:nvCxnSpPr>
        <xdr:cNvPr id="2" name="Straight Connector 1"/>
        <xdr:cNvCxnSpPr/>
      </xdr:nvCxnSpPr>
      <xdr:spPr>
        <a:xfrm flipV="1">
          <a:off x="19862800" y="23733503"/>
          <a:ext cx="11955" cy="5289172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56</xdr:row>
      <xdr:rowOff>363073</xdr:rowOff>
    </xdr:from>
    <xdr:to>
      <xdr:col>37</xdr:col>
      <xdr:colOff>1</xdr:colOff>
      <xdr:row>89</xdr:row>
      <xdr:rowOff>47625</xdr:rowOff>
    </xdr:to>
    <xdr:cxnSp macro="">
      <xdr:nvCxnSpPr>
        <xdr:cNvPr id="3" name="Straight Connector 2"/>
        <xdr:cNvCxnSpPr/>
      </xdr:nvCxnSpPr>
      <xdr:spPr>
        <a:xfrm flipV="1">
          <a:off x="20745450" y="23718373"/>
          <a:ext cx="1" cy="11943227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243378</xdr:colOff>
      <xdr:row>57</xdr:row>
      <xdr:rowOff>251808</xdr:rowOff>
    </xdr:from>
    <xdr:to>
      <xdr:col>38</xdr:col>
      <xdr:colOff>106572</xdr:colOff>
      <xdr:row>57</xdr:row>
      <xdr:rowOff>256431</xdr:rowOff>
    </xdr:to>
    <xdr:cxnSp macro="">
      <xdr:nvCxnSpPr>
        <xdr:cNvPr id="4" name="Straight Connector 3"/>
        <xdr:cNvCxnSpPr/>
      </xdr:nvCxnSpPr>
      <xdr:spPr>
        <a:xfrm flipV="1">
          <a:off x="19741053" y="2397858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36</xdr:col>
      <xdr:colOff>4763</xdr:colOff>
      <xdr:row>56</xdr:row>
      <xdr:rowOff>366927</xdr:rowOff>
    </xdr:from>
    <xdr:to>
      <xdr:col>36</xdr:col>
      <xdr:colOff>6497</xdr:colOff>
      <xdr:row>89</xdr:row>
      <xdr:rowOff>42863</xdr:rowOff>
    </xdr:to>
    <xdr:cxnSp macro="">
      <xdr:nvCxnSpPr>
        <xdr:cNvPr id="5" name="Straight Connector 4"/>
        <xdr:cNvCxnSpPr/>
      </xdr:nvCxnSpPr>
      <xdr:spPr>
        <a:xfrm flipV="1">
          <a:off x="20312063" y="23722227"/>
          <a:ext cx="1734" cy="11934611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57</xdr:row>
      <xdr:rowOff>2</xdr:rowOff>
    </xdr:from>
    <xdr:to>
      <xdr:col>38</xdr:col>
      <xdr:colOff>1123</xdr:colOff>
      <xdr:row>71</xdr:row>
      <xdr:rowOff>111125</xdr:rowOff>
    </xdr:to>
    <xdr:cxnSp macro="">
      <xdr:nvCxnSpPr>
        <xdr:cNvPr id="6" name="Straight Connector 5"/>
        <xdr:cNvCxnSpPr/>
      </xdr:nvCxnSpPr>
      <xdr:spPr>
        <a:xfrm flipV="1">
          <a:off x="21183600" y="23726777"/>
          <a:ext cx="1123" cy="5311773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320386</xdr:colOff>
      <xdr:row>57</xdr:row>
      <xdr:rowOff>4329</xdr:rowOff>
    </xdr:from>
    <xdr:to>
      <xdr:col>43</xdr:col>
      <xdr:colOff>4330</xdr:colOff>
      <xdr:row>57</xdr:row>
      <xdr:rowOff>8660</xdr:rowOff>
    </xdr:to>
    <xdr:cxnSp macro="">
      <xdr:nvCxnSpPr>
        <xdr:cNvPr id="7" name="Straight Connector 6"/>
        <xdr:cNvCxnSpPr/>
      </xdr:nvCxnSpPr>
      <xdr:spPr>
        <a:xfrm flipV="1">
          <a:off x="21503986" y="23731104"/>
          <a:ext cx="1922319" cy="433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331769</xdr:colOff>
      <xdr:row>57</xdr:row>
      <xdr:rowOff>15363</xdr:rowOff>
    </xdr:from>
    <xdr:to>
      <xdr:col>38</xdr:col>
      <xdr:colOff>337986</xdr:colOff>
      <xdr:row>84</xdr:row>
      <xdr:rowOff>363876</xdr:rowOff>
    </xdr:to>
    <xdr:cxnSp macro="">
      <xdr:nvCxnSpPr>
        <xdr:cNvPr id="8" name="Straight Connector 7"/>
        <xdr:cNvCxnSpPr/>
      </xdr:nvCxnSpPr>
      <xdr:spPr>
        <a:xfrm flipH="1">
          <a:off x="21515369" y="23742138"/>
          <a:ext cx="6217" cy="1037833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399435</xdr:colOff>
      <xdr:row>57</xdr:row>
      <xdr:rowOff>0</xdr:rowOff>
    </xdr:from>
    <xdr:to>
      <xdr:col>34</xdr:col>
      <xdr:colOff>3810</xdr:colOff>
      <xdr:row>57</xdr:row>
      <xdr:rowOff>7682</xdr:rowOff>
    </xdr:to>
    <xdr:cxnSp macro="">
      <xdr:nvCxnSpPr>
        <xdr:cNvPr id="9" name="Straight Connector 8"/>
        <xdr:cNvCxnSpPr/>
      </xdr:nvCxnSpPr>
      <xdr:spPr>
        <a:xfrm flipV="1">
          <a:off x="17163435" y="23726775"/>
          <a:ext cx="2338050" cy="768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436615</xdr:colOff>
      <xdr:row>56</xdr:row>
      <xdr:rowOff>367481</xdr:rowOff>
    </xdr:from>
    <xdr:to>
      <xdr:col>34</xdr:col>
      <xdr:colOff>0</xdr:colOff>
      <xdr:row>85</xdr:row>
      <xdr:rowOff>10702</xdr:rowOff>
    </xdr:to>
    <xdr:cxnSp macro="">
      <xdr:nvCxnSpPr>
        <xdr:cNvPr id="10" name="Straight Connector 9"/>
        <xdr:cNvCxnSpPr/>
      </xdr:nvCxnSpPr>
      <xdr:spPr>
        <a:xfrm>
          <a:off x="19496140" y="23722781"/>
          <a:ext cx="1535" cy="1041599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411306</xdr:colOff>
      <xdr:row>54</xdr:row>
      <xdr:rowOff>7620</xdr:rowOff>
    </xdr:from>
    <xdr:to>
      <xdr:col>35</xdr:col>
      <xdr:colOff>7620</xdr:colOff>
      <xdr:row>54</xdr:row>
      <xdr:rowOff>7682</xdr:rowOff>
    </xdr:to>
    <xdr:cxnSp macro="">
      <xdr:nvCxnSpPr>
        <xdr:cNvPr id="11" name="Straight Connector 10"/>
        <xdr:cNvCxnSpPr/>
      </xdr:nvCxnSpPr>
      <xdr:spPr>
        <a:xfrm flipV="1">
          <a:off x="17175306" y="22619970"/>
          <a:ext cx="2701464" cy="6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426720</xdr:colOff>
      <xdr:row>54</xdr:row>
      <xdr:rowOff>1</xdr:rowOff>
    </xdr:from>
    <xdr:to>
      <xdr:col>43</xdr:col>
      <xdr:colOff>7682</xdr:colOff>
      <xdr:row>54</xdr:row>
      <xdr:rowOff>11430</xdr:rowOff>
    </xdr:to>
    <xdr:cxnSp macro="">
      <xdr:nvCxnSpPr>
        <xdr:cNvPr id="12" name="Straight Connector 11"/>
        <xdr:cNvCxnSpPr/>
      </xdr:nvCxnSpPr>
      <xdr:spPr>
        <a:xfrm flipV="1">
          <a:off x="21172170" y="22612351"/>
          <a:ext cx="2257487" cy="1142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361028</xdr:colOff>
      <xdr:row>49</xdr:row>
      <xdr:rowOff>0</xdr:rowOff>
    </xdr:from>
    <xdr:to>
      <xdr:col>35</xdr:col>
      <xdr:colOff>0</xdr:colOff>
      <xdr:row>54</xdr:row>
      <xdr:rowOff>0</xdr:rowOff>
    </xdr:to>
    <xdr:cxnSp macro="">
      <xdr:nvCxnSpPr>
        <xdr:cNvPr id="13" name="Straight Connector 12"/>
        <xdr:cNvCxnSpPr/>
      </xdr:nvCxnSpPr>
      <xdr:spPr>
        <a:xfrm>
          <a:off x="19858703" y="20754975"/>
          <a:ext cx="10447" cy="185737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0</xdr:colOff>
      <xdr:row>49</xdr:row>
      <xdr:rowOff>8659</xdr:rowOff>
    </xdr:from>
    <xdr:to>
      <xdr:col>38</xdr:col>
      <xdr:colOff>4329</xdr:colOff>
      <xdr:row>54</xdr:row>
      <xdr:rowOff>12989</xdr:rowOff>
    </xdr:to>
    <xdr:cxnSp macro="">
      <xdr:nvCxnSpPr>
        <xdr:cNvPr id="14" name="Straight Connector 13"/>
        <xdr:cNvCxnSpPr/>
      </xdr:nvCxnSpPr>
      <xdr:spPr>
        <a:xfrm flipH="1">
          <a:off x="21183600" y="20763634"/>
          <a:ext cx="4329" cy="186170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6454</xdr:colOff>
      <xdr:row>53</xdr:row>
      <xdr:rowOff>361028</xdr:rowOff>
    </xdr:from>
    <xdr:to>
      <xdr:col>35</xdr:col>
      <xdr:colOff>230443</xdr:colOff>
      <xdr:row>57</xdr:row>
      <xdr:rowOff>14134</xdr:rowOff>
    </xdr:to>
    <xdr:cxnSp macro="">
      <xdr:nvCxnSpPr>
        <xdr:cNvPr id="15" name="Straight Connector 14"/>
        <xdr:cNvCxnSpPr/>
      </xdr:nvCxnSpPr>
      <xdr:spPr>
        <a:xfrm flipH="1">
          <a:off x="19875604" y="22601903"/>
          <a:ext cx="223989" cy="1139006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222762</xdr:colOff>
      <xdr:row>53</xdr:row>
      <xdr:rowOff>361028</xdr:rowOff>
    </xdr:from>
    <xdr:to>
      <xdr:col>38</xdr:col>
      <xdr:colOff>5225</xdr:colOff>
      <xdr:row>56</xdr:row>
      <xdr:rowOff>366252</xdr:rowOff>
    </xdr:to>
    <xdr:cxnSp macro="">
      <xdr:nvCxnSpPr>
        <xdr:cNvPr id="16" name="Straight Connector 15"/>
        <xdr:cNvCxnSpPr/>
      </xdr:nvCxnSpPr>
      <xdr:spPr>
        <a:xfrm>
          <a:off x="20968212" y="22601903"/>
          <a:ext cx="220613" cy="111964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5229</xdr:colOff>
      <xdr:row>53</xdr:row>
      <xdr:rowOff>353347</xdr:rowOff>
    </xdr:from>
    <xdr:to>
      <xdr:col>36</xdr:col>
      <xdr:colOff>92178</xdr:colOff>
      <xdr:row>56</xdr:row>
      <xdr:rowOff>366252</xdr:rowOff>
    </xdr:to>
    <xdr:cxnSp macro="">
      <xdr:nvCxnSpPr>
        <xdr:cNvPr id="17" name="Straight Connector 16"/>
        <xdr:cNvCxnSpPr/>
      </xdr:nvCxnSpPr>
      <xdr:spPr>
        <a:xfrm flipH="1">
          <a:off x="20312529" y="22594222"/>
          <a:ext cx="86949" cy="112733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368710</xdr:colOff>
      <xdr:row>54</xdr:row>
      <xdr:rowOff>0</xdr:rowOff>
    </xdr:from>
    <xdr:to>
      <xdr:col>36</xdr:col>
      <xdr:colOff>434161</xdr:colOff>
      <xdr:row>56</xdr:row>
      <xdr:rowOff>365023</xdr:rowOff>
    </xdr:to>
    <xdr:cxnSp macro="">
      <xdr:nvCxnSpPr>
        <xdr:cNvPr id="18" name="Straight Connector 17"/>
        <xdr:cNvCxnSpPr/>
      </xdr:nvCxnSpPr>
      <xdr:spPr>
        <a:xfrm>
          <a:off x="20676010" y="22612350"/>
          <a:ext cx="65451" cy="1107973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353347</xdr:colOff>
      <xdr:row>49</xdr:row>
      <xdr:rowOff>15363</xdr:rowOff>
    </xdr:from>
    <xdr:to>
      <xdr:col>38</xdr:col>
      <xdr:colOff>7681</xdr:colOff>
      <xdr:row>49</xdr:row>
      <xdr:rowOff>15363</xdr:rowOff>
    </xdr:to>
    <xdr:cxnSp macro="">
      <xdr:nvCxnSpPr>
        <xdr:cNvPr id="19" name="Straight Connector 18"/>
        <xdr:cNvCxnSpPr/>
      </xdr:nvCxnSpPr>
      <xdr:spPr>
        <a:xfrm flipH="1">
          <a:off x="19851022" y="20770338"/>
          <a:ext cx="1340259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230195</xdr:colOff>
      <xdr:row>49</xdr:row>
      <xdr:rowOff>124065</xdr:rowOff>
    </xdr:from>
    <xdr:to>
      <xdr:col>35</xdr:col>
      <xdr:colOff>232122</xdr:colOff>
      <xdr:row>53</xdr:row>
      <xdr:rowOff>358124</xdr:rowOff>
    </xdr:to>
    <xdr:cxnSp macro="">
      <xdr:nvCxnSpPr>
        <xdr:cNvPr id="20" name="Straight Connector 19"/>
        <xdr:cNvCxnSpPr/>
      </xdr:nvCxnSpPr>
      <xdr:spPr>
        <a:xfrm flipH="1">
          <a:off x="20099345" y="20879040"/>
          <a:ext cx="1927" cy="171995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88047</xdr:colOff>
      <xdr:row>49</xdr:row>
      <xdr:rowOff>128067</xdr:rowOff>
    </xdr:from>
    <xdr:to>
      <xdr:col>36</xdr:col>
      <xdr:colOff>92515</xdr:colOff>
      <xdr:row>53</xdr:row>
      <xdr:rowOff>363320</xdr:rowOff>
    </xdr:to>
    <xdr:cxnSp macro="">
      <xdr:nvCxnSpPr>
        <xdr:cNvPr id="21" name="Straight Connector 20"/>
        <xdr:cNvCxnSpPr/>
      </xdr:nvCxnSpPr>
      <xdr:spPr>
        <a:xfrm>
          <a:off x="20395347" y="20883042"/>
          <a:ext cx="4468" cy="1721153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364192</xdr:colOff>
      <xdr:row>49</xdr:row>
      <xdr:rowOff>140073</xdr:rowOff>
    </xdr:from>
    <xdr:to>
      <xdr:col>36</xdr:col>
      <xdr:colOff>368011</xdr:colOff>
      <xdr:row>53</xdr:row>
      <xdr:rowOff>368012</xdr:rowOff>
    </xdr:to>
    <xdr:cxnSp macro="">
      <xdr:nvCxnSpPr>
        <xdr:cNvPr id="22" name="Straight Connector 21"/>
        <xdr:cNvCxnSpPr/>
      </xdr:nvCxnSpPr>
      <xdr:spPr>
        <a:xfrm>
          <a:off x="20671492" y="20895048"/>
          <a:ext cx="3819" cy="171383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219803</xdr:colOff>
      <xdr:row>49</xdr:row>
      <xdr:rowOff>140073</xdr:rowOff>
    </xdr:from>
    <xdr:to>
      <xdr:col>37</xdr:col>
      <xdr:colOff>220116</xdr:colOff>
      <xdr:row>53</xdr:row>
      <xdr:rowOff>360722</xdr:rowOff>
    </xdr:to>
    <xdr:cxnSp macro="">
      <xdr:nvCxnSpPr>
        <xdr:cNvPr id="23" name="Straight Connector 22"/>
        <xdr:cNvCxnSpPr/>
      </xdr:nvCxnSpPr>
      <xdr:spPr>
        <a:xfrm flipH="1">
          <a:off x="20965253" y="20895048"/>
          <a:ext cx="313" cy="1706549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406977</xdr:colOff>
      <xdr:row>53</xdr:row>
      <xdr:rowOff>368013</xdr:rowOff>
    </xdr:from>
    <xdr:to>
      <xdr:col>30</xdr:col>
      <xdr:colOff>4331</xdr:colOff>
      <xdr:row>57</xdr:row>
      <xdr:rowOff>4329</xdr:rowOff>
    </xdr:to>
    <xdr:cxnSp macro="">
      <xdr:nvCxnSpPr>
        <xdr:cNvPr id="24" name="Straight Connector 23"/>
        <xdr:cNvCxnSpPr/>
      </xdr:nvCxnSpPr>
      <xdr:spPr>
        <a:xfrm flipV="1">
          <a:off x="17170977" y="22608888"/>
          <a:ext cx="6929" cy="112221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866</xdr:colOff>
      <xdr:row>53</xdr:row>
      <xdr:rowOff>364549</xdr:rowOff>
    </xdr:from>
    <xdr:to>
      <xdr:col>43</xdr:col>
      <xdr:colOff>9526</xdr:colOff>
      <xdr:row>57</xdr:row>
      <xdr:rowOff>865</xdr:rowOff>
    </xdr:to>
    <xdr:cxnSp macro="">
      <xdr:nvCxnSpPr>
        <xdr:cNvPr id="25" name="Straight Connector 24"/>
        <xdr:cNvCxnSpPr/>
      </xdr:nvCxnSpPr>
      <xdr:spPr>
        <a:xfrm flipV="1">
          <a:off x="23422841" y="22605424"/>
          <a:ext cx="8660" cy="112221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130752</xdr:colOff>
      <xdr:row>54</xdr:row>
      <xdr:rowOff>203489</xdr:rowOff>
    </xdr:from>
    <xdr:to>
      <xdr:col>42</xdr:col>
      <xdr:colOff>337705</xdr:colOff>
      <xdr:row>54</xdr:row>
      <xdr:rowOff>216366</xdr:rowOff>
    </xdr:to>
    <xdr:cxnSp macro="">
      <xdr:nvCxnSpPr>
        <xdr:cNvPr id="26" name="Straight Connector 25"/>
        <xdr:cNvCxnSpPr/>
      </xdr:nvCxnSpPr>
      <xdr:spPr>
        <a:xfrm flipV="1">
          <a:off x="17304327" y="22815839"/>
          <a:ext cx="6017203" cy="1287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135947</xdr:colOff>
      <xdr:row>56</xdr:row>
      <xdr:rowOff>182707</xdr:rowOff>
    </xdr:from>
    <xdr:to>
      <xdr:col>42</xdr:col>
      <xdr:colOff>342900</xdr:colOff>
      <xdr:row>56</xdr:row>
      <xdr:rowOff>195584</xdr:rowOff>
    </xdr:to>
    <xdr:cxnSp macro="">
      <xdr:nvCxnSpPr>
        <xdr:cNvPr id="27" name="Straight Connector 26"/>
        <xdr:cNvCxnSpPr/>
      </xdr:nvCxnSpPr>
      <xdr:spPr>
        <a:xfrm flipV="1">
          <a:off x="17309522" y="23538007"/>
          <a:ext cx="6017203" cy="1287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3465</xdr:colOff>
      <xdr:row>54</xdr:row>
      <xdr:rowOff>125557</xdr:rowOff>
    </xdr:from>
    <xdr:to>
      <xdr:col>42</xdr:col>
      <xdr:colOff>8660</xdr:colOff>
      <xdr:row>56</xdr:row>
      <xdr:rowOff>271895</xdr:rowOff>
    </xdr:to>
    <xdr:cxnSp macro="">
      <xdr:nvCxnSpPr>
        <xdr:cNvPr id="28" name="Straight Connector 27"/>
        <xdr:cNvCxnSpPr/>
      </xdr:nvCxnSpPr>
      <xdr:spPr>
        <a:xfrm flipH="1">
          <a:off x="22987290" y="22737907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</xdr:colOff>
      <xdr:row>54</xdr:row>
      <xdr:rowOff>130752</xdr:rowOff>
    </xdr:from>
    <xdr:to>
      <xdr:col>41</xdr:col>
      <xdr:colOff>5197</xdr:colOff>
      <xdr:row>56</xdr:row>
      <xdr:rowOff>277090</xdr:rowOff>
    </xdr:to>
    <xdr:cxnSp macro="">
      <xdr:nvCxnSpPr>
        <xdr:cNvPr id="29" name="Straight Connector 28"/>
        <xdr:cNvCxnSpPr/>
      </xdr:nvCxnSpPr>
      <xdr:spPr>
        <a:xfrm flipH="1">
          <a:off x="22545677" y="22743102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868</xdr:colOff>
      <xdr:row>54</xdr:row>
      <xdr:rowOff>135947</xdr:rowOff>
    </xdr:from>
    <xdr:to>
      <xdr:col>40</xdr:col>
      <xdr:colOff>6063</xdr:colOff>
      <xdr:row>56</xdr:row>
      <xdr:rowOff>282285</xdr:rowOff>
    </xdr:to>
    <xdr:cxnSp macro="">
      <xdr:nvCxnSpPr>
        <xdr:cNvPr id="30" name="Straight Connector 29"/>
        <xdr:cNvCxnSpPr/>
      </xdr:nvCxnSpPr>
      <xdr:spPr>
        <a:xfrm flipH="1">
          <a:off x="22108393" y="22748297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1734</xdr:colOff>
      <xdr:row>54</xdr:row>
      <xdr:rowOff>141143</xdr:rowOff>
    </xdr:from>
    <xdr:to>
      <xdr:col>39</xdr:col>
      <xdr:colOff>6929</xdr:colOff>
      <xdr:row>56</xdr:row>
      <xdr:rowOff>287481</xdr:rowOff>
    </xdr:to>
    <xdr:cxnSp macro="">
      <xdr:nvCxnSpPr>
        <xdr:cNvPr id="31" name="Straight Connector 30"/>
        <xdr:cNvCxnSpPr/>
      </xdr:nvCxnSpPr>
      <xdr:spPr>
        <a:xfrm flipH="1">
          <a:off x="21528234" y="22753493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428626</xdr:colOff>
      <xdr:row>54</xdr:row>
      <xdr:rowOff>130753</xdr:rowOff>
    </xdr:from>
    <xdr:to>
      <xdr:col>33</xdr:col>
      <xdr:colOff>433821</xdr:colOff>
      <xdr:row>56</xdr:row>
      <xdr:rowOff>277091</xdr:rowOff>
    </xdr:to>
    <xdr:cxnSp macro="">
      <xdr:nvCxnSpPr>
        <xdr:cNvPr id="32" name="Straight Connector 31"/>
        <xdr:cNvCxnSpPr/>
      </xdr:nvCxnSpPr>
      <xdr:spPr>
        <a:xfrm flipH="1">
          <a:off x="19488151" y="22743103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425163</xdr:colOff>
      <xdr:row>54</xdr:row>
      <xdr:rowOff>135948</xdr:rowOff>
    </xdr:from>
    <xdr:to>
      <xdr:col>32</xdr:col>
      <xdr:colOff>430358</xdr:colOff>
      <xdr:row>56</xdr:row>
      <xdr:rowOff>282286</xdr:rowOff>
    </xdr:to>
    <xdr:cxnSp macro="">
      <xdr:nvCxnSpPr>
        <xdr:cNvPr id="33" name="Straight Connector 32"/>
        <xdr:cNvCxnSpPr/>
      </xdr:nvCxnSpPr>
      <xdr:spPr>
        <a:xfrm flipH="1">
          <a:off x="18856038" y="22748298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426029</xdr:colOff>
      <xdr:row>54</xdr:row>
      <xdr:rowOff>141143</xdr:rowOff>
    </xdr:from>
    <xdr:to>
      <xdr:col>31</xdr:col>
      <xdr:colOff>431224</xdr:colOff>
      <xdr:row>56</xdr:row>
      <xdr:rowOff>287481</xdr:rowOff>
    </xdr:to>
    <xdr:cxnSp macro="">
      <xdr:nvCxnSpPr>
        <xdr:cNvPr id="34" name="Straight Connector 33"/>
        <xdr:cNvCxnSpPr/>
      </xdr:nvCxnSpPr>
      <xdr:spPr>
        <a:xfrm flipH="1">
          <a:off x="18228254" y="22753493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400918</xdr:colOff>
      <xdr:row>54</xdr:row>
      <xdr:rowOff>146339</xdr:rowOff>
    </xdr:from>
    <xdr:to>
      <xdr:col>30</xdr:col>
      <xdr:colOff>406113</xdr:colOff>
      <xdr:row>56</xdr:row>
      <xdr:rowOff>292677</xdr:rowOff>
    </xdr:to>
    <xdr:cxnSp macro="">
      <xdr:nvCxnSpPr>
        <xdr:cNvPr id="35" name="Straight Connector 34"/>
        <xdr:cNvCxnSpPr/>
      </xdr:nvCxnSpPr>
      <xdr:spPr>
        <a:xfrm flipH="1">
          <a:off x="17574493" y="22758689"/>
          <a:ext cx="5195" cy="889288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80043</xdr:colOff>
      <xdr:row>54</xdr:row>
      <xdr:rowOff>360189</xdr:rowOff>
    </xdr:from>
    <xdr:to>
      <xdr:col>37</xdr:col>
      <xdr:colOff>372196</xdr:colOff>
      <xdr:row>54</xdr:row>
      <xdr:rowOff>364191</xdr:rowOff>
    </xdr:to>
    <xdr:cxnSp macro="">
      <xdr:nvCxnSpPr>
        <xdr:cNvPr id="36" name="Straight Connector 35"/>
        <xdr:cNvCxnSpPr/>
      </xdr:nvCxnSpPr>
      <xdr:spPr>
        <a:xfrm>
          <a:off x="19949193" y="22972539"/>
          <a:ext cx="1168453" cy="400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44024</xdr:colOff>
      <xdr:row>55</xdr:row>
      <xdr:rowOff>180095</xdr:rowOff>
    </xdr:from>
    <xdr:to>
      <xdr:col>37</xdr:col>
      <xdr:colOff>408215</xdr:colOff>
      <xdr:row>55</xdr:row>
      <xdr:rowOff>184097</xdr:rowOff>
    </xdr:to>
    <xdr:cxnSp macro="">
      <xdr:nvCxnSpPr>
        <xdr:cNvPr id="37" name="Straight Connector 36"/>
        <xdr:cNvCxnSpPr/>
      </xdr:nvCxnSpPr>
      <xdr:spPr>
        <a:xfrm>
          <a:off x="19913174" y="23163920"/>
          <a:ext cx="1240491" cy="400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4323</xdr:colOff>
      <xdr:row>56</xdr:row>
      <xdr:rowOff>4322</xdr:rowOff>
    </xdr:from>
    <xdr:to>
      <xdr:col>38</xdr:col>
      <xdr:colOff>4323</xdr:colOff>
      <xdr:row>56</xdr:row>
      <xdr:rowOff>8324</xdr:rowOff>
    </xdr:to>
    <xdr:cxnSp macro="">
      <xdr:nvCxnSpPr>
        <xdr:cNvPr id="38" name="Straight Connector 37"/>
        <xdr:cNvCxnSpPr/>
      </xdr:nvCxnSpPr>
      <xdr:spPr>
        <a:xfrm flipV="1">
          <a:off x="19873473" y="23359622"/>
          <a:ext cx="1314450" cy="400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251703</xdr:colOff>
      <xdr:row>58</xdr:row>
      <xdr:rowOff>82159</xdr:rowOff>
    </xdr:from>
    <xdr:to>
      <xdr:col>38</xdr:col>
      <xdr:colOff>114897</xdr:colOff>
      <xdr:row>58</xdr:row>
      <xdr:rowOff>86782</xdr:rowOff>
    </xdr:to>
    <xdr:cxnSp macro="">
      <xdr:nvCxnSpPr>
        <xdr:cNvPr id="39" name="Straight Connector 38"/>
        <xdr:cNvCxnSpPr/>
      </xdr:nvCxnSpPr>
      <xdr:spPr>
        <a:xfrm flipV="1">
          <a:off x="19749378" y="24180409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250502</xdr:colOff>
      <xdr:row>58</xdr:row>
      <xdr:rowOff>259732</xdr:rowOff>
    </xdr:from>
    <xdr:to>
      <xdr:col>38</xdr:col>
      <xdr:colOff>113696</xdr:colOff>
      <xdr:row>58</xdr:row>
      <xdr:rowOff>264355</xdr:rowOff>
    </xdr:to>
    <xdr:cxnSp macro="">
      <xdr:nvCxnSpPr>
        <xdr:cNvPr id="40" name="Straight Connector 39"/>
        <xdr:cNvCxnSpPr/>
      </xdr:nvCxnSpPr>
      <xdr:spPr>
        <a:xfrm flipV="1">
          <a:off x="19748177" y="2435798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254944</xdr:colOff>
      <xdr:row>59</xdr:row>
      <xdr:rowOff>90963</xdr:rowOff>
    </xdr:from>
    <xdr:to>
      <xdr:col>38</xdr:col>
      <xdr:colOff>118138</xdr:colOff>
      <xdr:row>59</xdr:row>
      <xdr:rowOff>95586</xdr:rowOff>
    </xdr:to>
    <xdr:cxnSp macro="">
      <xdr:nvCxnSpPr>
        <xdr:cNvPr id="41" name="Straight Connector 40"/>
        <xdr:cNvCxnSpPr/>
      </xdr:nvCxnSpPr>
      <xdr:spPr>
        <a:xfrm flipV="1">
          <a:off x="19752619" y="24560688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258506</xdr:colOff>
      <xdr:row>59</xdr:row>
      <xdr:rowOff>288028</xdr:rowOff>
    </xdr:from>
    <xdr:to>
      <xdr:col>38</xdr:col>
      <xdr:colOff>121700</xdr:colOff>
      <xdr:row>59</xdr:row>
      <xdr:rowOff>292651</xdr:rowOff>
    </xdr:to>
    <xdr:cxnSp macro="">
      <xdr:nvCxnSpPr>
        <xdr:cNvPr id="42" name="Straight Connector 41"/>
        <xdr:cNvCxnSpPr/>
      </xdr:nvCxnSpPr>
      <xdr:spPr>
        <a:xfrm flipV="1">
          <a:off x="19756181" y="2475775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257305</xdr:colOff>
      <xdr:row>60</xdr:row>
      <xdr:rowOff>103650</xdr:rowOff>
    </xdr:from>
    <xdr:to>
      <xdr:col>38</xdr:col>
      <xdr:colOff>120499</xdr:colOff>
      <xdr:row>60</xdr:row>
      <xdr:rowOff>108273</xdr:rowOff>
    </xdr:to>
    <xdr:cxnSp macro="">
      <xdr:nvCxnSpPr>
        <xdr:cNvPr id="43" name="Straight Connector 42"/>
        <xdr:cNvCxnSpPr/>
      </xdr:nvCxnSpPr>
      <xdr:spPr>
        <a:xfrm flipV="1">
          <a:off x="19754980" y="2494485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268792</xdr:colOff>
      <xdr:row>60</xdr:row>
      <xdr:rowOff>293390</xdr:rowOff>
    </xdr:from>
    <xdr:to>
      <xdr:col>38</xdr:col>
      <xdr:colOff>131986</xdr:colOff>
      <xdr:row>60</xdr:row>
      <xdr:rowOff>298013</xdr:rowOff>
    </xdr:to>
    <xdr:cxnSp macro="">
      <xdr:nvCxnSpPr>
        <xdr:cNvPr id="44" name="Straight Connector 43"/>
        <xdr:cNvCxnSpPr/>
      </xdr:nvCxnSpPr>
      <xdr:spPr>
        <a:xfrm flipV="1">
          <a:off x="19766467" y="2513459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272354</xdr:colOff>
      <xdr:row>61</xdr:row>
      <xdr:rowOff>122580</xdr:rowOff>
    </xdr:from>
    <xdr:to>
      <xdr:col>38</xdr:col>
      <xdr:colOff>135548</xdr:colOff>
      <xdr:row>61</xdr:row>
      <xdr:rowOff>127203</xdr:rowOff>
    </xdr:to>
    <xdr:cxnSp macro="">
      <xdr:nvCxnSpPr>
        <xdr:cNvPr id="45" name="Straight Connector 44"/>
        <xdr:cNvCxnSpPr/>
      </xdr:nvCxnSpPr>
      <xdr:spPr>
        <a:xfrm flipV="1">
          <a:off x="19770029" y="2533525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272033</xdr:colOff>
      <xdr:row>61</xdr:row>
      <xdr:rowOff>311720</xdr:rowOff>
    </xdr:from>
    <xdr:to>
      <xdr:col>38</xdr:col>
      <xdr:colOff>135227</xdr:colOff>
      <xdr:row>61</xdr:row>
      <xdr:rowOff>316343</xdr:rowOff>
    </xdr:to>
    <xdr:cxnSp macro="">
      <xdr:nvCxnSpPr>
        <xdr:cNvPr id="46" name="Straight Connector 45"/>
        <xdr:cNvCxnSpPr/>
      </xdr:nvCxnSpPr>
      <xdr:spPr>
        <a:xfrm flipV="1">
          <a:off x="19769708" y="2552439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270833</xdr:colOff>
      <xdr:row>62</xdr:row>
      <xdr:rowOff>127784</xdr:rowOff>
    </xdr:from>
    <xdr:to>
      <xdr:col>38</xdr:col>
      <xdr:colOff>134027</xdr:colOff>
      <xdr:row>62</xdr:row>
      <xdr:rowOff>132407</xdr:rowOff>
    </xdr:to>
    <xdr:cxnSp macro="">
      <xdr:nvCxnSpPr>
        <xdr:cNvPr id="47" name="Straight Connector 46"/>
        <xdr:cNvCxnSpPr/>
      </xdr:nvCxnSpPr>
      <xdr:spPr>
        <a:xfrm flipV="1">
          <a:off x="19768508" y="2571193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279157</xdr:colOff>
      <xdr:row>62</xdr:row>
      <xdr:rowOff>328447</xdr:rowOff>
    </xdr:from>
    <xdr:to>
      <xdr:col>38</xdr:col>
      <xdr:colOff>142351</xdr:colOff>
      <xdr:row>62</xdr:row>
      <xdr:rowOff>333070</xdr:rowOff>
    </xdr:to>
    <xdr:cxnSp macro="">
      <xdr:nvCxnSpPr>
        <xdr:cNvPr id="48" name="Straight Connector 47"/>
        <xdr:cNvCxnSpPr/>
      </xdr:nvCxnSpPr>
      <xdr:spPr>
        <a:xfrm flipV="1">
          <a:off x="19776832" y="25912597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271126</xdr:colOff>
      <xdr:row>64</xdr:row>
      <xdr:rowOff>3924</xdr:rowOff>
    </xdr:from>
    <xdr:to>
      <xdr:col>38</xdr:col>
      <xdr:colOff>134320</xdr:colOff>
      <xdr:row>64</xdr:row>
      <xdr:rowOff>8547</xdr:rowOff>
    </xdr:to>
    <xdr:cxnSp macro="">
      <xdr:nvCxnSpPr>
        <xdr:cNvPr id="49" name="Straight Connector 48"/>
        <xdr:cNvCxnSpPr/>
      </xdr:nvCxnSpPr>
      <xdr:spPr>
        <a:xfrm flipV="1">
          <a:off x="19768801" y="2633102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271919</xdr:colOff>
      <xdr:row>65</xdr:row>
      <xdr:rowOff>3924</xdr:rowOff>
    </xdr:from>
    <xdr:to>
      <xdr:col>38</xdr:col>
      <xdr:colOff>135113</xdr:colOff>
      <xdr:row>65</xdr:row>
      <xdr:rowOff>6960</xdr:rowOff>
    </xdr:to>
    <xdr:cxnSp macro="">
      <xdr:nvCxnSpPr>
        <xdr:cNvPr id="50" name="Straight Connector 49"/>
        <xdr:cNvCxnSpPr/>
      </xdr:nvCxnSpPr>
      <xdr:spPr>
        <a:xfrm flipV="1">
          <a:off x="19769594" y="26702499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266363</xdr:colOff>
      <xdr:row>65</xdr:row>
      <xdr:rowOff>365874</xdr:rowOff>
    </xdr:from>
    <xdr:to>
      <xdr:col>38</xdr:col>
      <xdr:colOff>129557</xdr:colOff>
      <xdr:row>65</xdr:row>
      <xdr:rowOff>370497</xdr:rowOff>
    </xdr:to>
    <xdr:cxnSp macro="">
      <xdr:nvCxnSpPr>
        <xdr:cNvPr id="51" name="Straight Connector 50"/>
        <xdr:cNvCxnSpPr/>
      </xdr:nvCxnSpPr>
      <xdr:spPr>
        <a:xfrm flipV="1">
          <a:off x="19764038" y="27064449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267156</xdr:colOff>
      <xdr:row>66</xdr:row>
      <xdr:rowOff>365874</xdr:rowOff>
    </xdr:from>
    <xdr:to>
      <xdr:col>38</xdr:col>
      <xdr:colOff>130350</xdr:colOff>
      <xdr:row>66</xdr:row>
      <xdr:rowOff>368910</xdr:rowOff>
    </xdr:to>
    <xdr:cxnSp macro="">
      <xdr:nvCxnSpPr>
        <xdr:cNvPr id="52" name="Straight Connector 51"/>
        <xdr:cNvCxnSpPr/>
      </xdr:nvCxnSpPr>
      <xdr:spPr>
        <a:xfrm flipV="1">
          <a:off x="19764831" y="27435924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266364</xdr:colOff>
      <xdr:row>67</xdr:row>
      <xdr:rowOff>356349</xdr:rowOff>
    </xdr:from>
    <xdr:to>
      <xdr:col>38</xdr:col>
      <xdr:colOff>129558</xdr:colOff>
      <xdr:row>67</xdr:row>
      <xdr:rowOff>360972</xdr:rowOff>
    </xdr:to>
    <xdr:cxnSp macro="">
      <xdr:nvCxnSpPr>
        <xdr:cNvPr id="53" name="Straight Connector 52"/>
        <xdr:cNvCxnSpPr/>
      </xdr:nvCxnSpPr>
      <xdr:spPr>
        <a:xfrm flipV="1">
          <a:off x="19764039" y="2779787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267157</xdr:colOff>
      <xdr:row>68</xdr:row>
      <xdr:rowOff>356349</xdr:rowOff>
    </xdr:from>
    <xdr:to>
      <xdr:col>38</xdr:col>
      <xdr:colOff>130351</xdr:colOff>
      <xdr:row>68</xdr:row>
      <xdr:rowOff>359385</xdr:rowOff>
    </xdr:to>
    <xdr:cxnSp macro="">
      <xdr:nvCxnSpPr>
        <xdr:cNvPr id="54" name="Straight Connector 53"/>
        <xdr:cNvCxnSpPr/>
      </xdr:nvCxnSpPr>
      <xdr:spPr>
        <a:xfrm flipV="1">
          <a:off x="19764832" y="28169349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261601</xdr:colOff>
      <xdr:row>69</xdr:row>
      <xdr:rowOff>346824</xdr:rowOff>
    </xdr:from>
    <xdr:to>
      <xdr:col>38</xdr:col>
      <xdr:colOff>124795</xdr:colOff>
      <xdr:row>69</xdr:row>
      <xdr:rowOff>351447</xdr:rowOff>
    </xdr:to>
    <xdr:cxnSp macro="">
      <xdr:nvCxnSpPr>
        <xdr:cNvPr id="55" name="Straight Connector 54"/>
        <xdr:cNvCxnSpPr/>
      </xdr:nvCxnSpPr>
      <xdr:spPr>
        <a:xfrm flipV="1">
          <a:off x="19759276" y="28531299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262394</xdr:colOff>
      <xdr:row>70</xdr:row>
      <xdr:rowOff>346824</xdr:rowOff>
    </xdr:from>
    <xdr:to>
      <xdr:col>38</xdr:col>
      <xdr:colOff>125588</xdr:colOff>
      <xdr:row>70</xdr:row>
      <xdr:rowOff>349860</xdr:rowOff>
    </xdr:to>
    <xdr:cxnSp macro="">
      <xdr:nvCxnSpPr>
        <xdr:cNvPr id="56" name="Straight Connector 55"/>
        <xdr:cNvCxnSpPr/>
      </xdr:nvCxnSpPr>
      <xdr:spPr>
        <a:xfrm flipV="1">
          <a:off x="19760069" y="28902774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256839</xdr:colOff>
      <xdr:row>71</xdr:row>
      <xdr:rowOff>370637</xdr:rowOff>
    </xdr:from>
    <xdr:to>
      <xdr:col>38</xdr:col>
      <xdr:colOff>120033</xdr:colOff>
      <xdr:row>72</xdr:row>
      <xdr:rowOff>3785</xdr:rowOff>
    </xdr:to>
    <xdr:cxnSp macro="">
      <xdr:nvCxnSpPr>
        <xdr:cNvPr id="57" name="Straight Connector 56"/>
        <xdr:cNvCxnSpPr/>
      </xdr:nvCxnSpPr>
      <xdr:spPr>
        <a:xfrm flipV="1">
          <a:off x="19754514" y="2929806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257632</xdr:colOff>
      <xdr:row>72</xdr:row>
      <xdr:rowOff>370637</xdr:rowOff>
    </xdr:from>
    <xdr:to>
      <xdr:col>38</xdr:col>
      <xdr:colOff>120826</xdr:colOff>
      <xdr:row>73</xdr:row>
      <xdr:rowOff>2198</xdr:rowOff>
    </xdr:to>
    <xdr:cxnSp macro="">
      <xdr:nvCxnSpPr>
        <xdr:cNvPr id="58" name="Straight Connector 57"/>
        <xdr:cNvCxnSpPr/>
      </xdr:nvCxnSpPr>
      <xdr:spPr>
        <a:xfrm flipV="1">
          <a:off x="19755307" y="29669537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252076</xdr:colOff>
      <xdr:row>73</xdr:row>
      <xdr:rowOff>361112</xdr:rowOff>
    </xdr:from>
    <xdr:to>
      <xdr:col>38</xdr:col>
      <xdr:colOff>115270</xdr:colOff>
      <xdr:row>73</xdr:row>
      <xdr:rowOff>365735</xdr:rowOff>
    </xdr:to>
    <xdr:cxnSp macro="">
      <xdr:nvCxnSpPr>
        <xdr:cNvPr id="59" name="Straight Connector 58"/>
        <xdr:cNvCxnSpPr/>
      </xdr:nvCxnSpPr>
      <xdr:spPr>
        <a:xfrm flipV="1">
          <a:off x="19749751" y="30031487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252869</xdr:colOff>
      <xdr:row>74</xdr:row>
      <xdr:rowOff>361112</xdr:rowOff>
    </xdr:from>
    <xdr:to>
      <xdr:col>38</xdr:col>
      <xdr:colOff>116063</xdr:colOff>
      <xdr:row>74</xdr:row>
      <xdr:rowOff>364148</xdr:rowOff>
    </xdr:to>
    <xdr:cxnSp macro="">
      <xdr:nvCxnSpPr>
        <xdr:cNvPr id="60" name="Straight Connector 59"/>
        <xdr:cNvCxnSpPr/>
      </xdr:nvCxnSpPr>
      <xdr:spPr>
        <a:xfrm flipV="1">
          <a:off x="19750544" y="30402962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252619</xdr:colOff>
      <xdr:row>76</xdr:row>
      <xdr:rowOff>3674</xdr:rowOff>
    </xdr:from>
    <xdr:to>
      <xdr:col>38</xdr:col>
      <xdr:colOff>115813</xdr:colOff>
      <xdr:row>76</xdr:row>
      <xdr:rowOff>6209</xdr:rowOff>
    </xdr:to>
    <xdr:cxnSp macro="">
      <xdr:nvCxnSpPr>
        <xdr:cNvPr id="61" name="Straight Connector 60"/>
        <xdr:cNvCxnSpPr/>
      </xdr:nvCxnSpPr>
      <xdr:spPr>
        <a:xfrm flipV="1">
          <a:off x="19750294" y="30788474"/>
          <a:ext cx="1549119" cy="253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247063</xdr:colOff>
      <xdr:row>76</xdr:row>
      <xdr:rowOff>365123</xdr:rowOff>
    </xdr:from>
    <xdr:to>
      <xdr:col>38</xdr:col>
      <xdr:colOff>110257</xdr:colOff>
      <xdr:row>76</xdr:row>
      <xdr:rowOff>369746</xdr:rowOff>
    </xdr:to>
    <xdr:cxnSp macro="">
      <xdr:nvCxnSpPr>
        <xdr:cNvPr id="62" name="Straight Connector 61"/>
        <xdr:cNvCxnSpPr/>
      </xdr:nvCxnSpPr>
      <xdr:spPr>
        <a:xfrm flipV="1">
          <a:off x="19744738" y="3114992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247856</xdr:colOff>
      <xdr:row>77</xdr:row>
      <xdr:rowOff>365123</xdr:rowOff>
    </xdr:from>
    <xdr:to>
      <xdr:col>38</xdr:col>
      <xdr:colOff>111050</xdr:colOff>
      <xdr:row>77</xdr:row>
      <xdr:rowOff>368159</xdr:rowOff>
    </xdr:to>
    <xdr:cxnSp macro="">
      <xdr:nvCxnSpPr>
        <xdr:cNvPr id="63" name="Straight Connector 62"/>
        <xdr:cNvCxnSpPr/>
      </xdr:nvCxnSpPr>
      <xdr:spPr>
        <a:xfrm flipV="1">
          <a:off x="19745531" y="31521398"/>
          <a:ext cx="1549119" cy="303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257238</xdr:colOff>
      <xdr:row>79</xdr:row>
      <xdr:rowOff>7006</xdr:rowOff>
    </xdr:from>
    <xdr:to>
      <xdr:col>38</xdr:col>
      <xdr:colOff>120432</xdr:colOff>
      <xdr:row>79</xdr:row>
      <xdr:rowOff>11629</xdr:rowOff>
    </xdr:to>
    <xdr:cxnSp macro="">
      <xdr:nvCxnSpPr>
        <xdr:cNvPr id="64" name="Straight Connector 63"/>
        <xdr:cNvCxnSpPr/>
      </xdr:nvCxnSpPr>
      <xdr:spPr>
        <a:xfrm flipV="1">
          <a:off x="19754913" y="31906231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265563</xdr:colOff>
      <xdr:row>79</xdr:row>
      <xdr:rowOff>208331</xdr:rowOff>
    </xdr:from>
    <xdr:to>
      <xdr:col>38</xdr:col>
      <xdr:colOff>128757</xdr:colOff>
      <xdr:row>79</xdr:row>
      <xdr:rowOff>212954</xdr:rowOff>
    </xdr:to>
    <xdr:cxnSp macro="">
      <xdr:nvCxnSpPr>
        <xdr:cNvPr id="65" name="Straight Connector 64"/>
        <xdr:cNvCxnSpPr/>
      </xdr:nvCxnSpPr>
      <xdr:spPr>
        <a:xfrm flipV="1">
          <a:off x="19763238" y="32107556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264362</xdr:colOff>
      <xdr:row>80</xdr:row>
      <xdr:rowOff>14930</xdr:rowOff>
    </xdr:from>
    <xdr:to>
      <xdr:col>38</xdr:col>
      <xdr:colOff>127556</xdr:colOff>
      <xdr:row>80</xdr:row>
      <xdr:rowOff>19553</xdr:rowOff>
    </xdr:to>
    <xdr:cxnSp macro="">
      <xdr:nvCxnSpPr>
        <xdr:cNvPr id="66" name="Straight Connector 65"/>
        <xdr:cNvCxnSpPr/>
      </xdr:nvCxnSpPr>
      <xdr:spPr>
        <a:xfrm flipV="1">
          <a:off x="19762037" y="3228563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268804</xdr:colOff>
      <xdr:row>80</xdr:row>
      <xdr:rowOff>217134</xdr:rowOff>
    </xdr:from>
    <xdr:to>
      <xdr:col>38</xdr:col>
      <xdr:colOff>131998</xdr:colOff>
      <xdr:row>80</xdr:row>
      <xdr:rowOff>221757</xdr:rowOff>
    </xdr:to>
    <xdr:cxnSp macro="">
      <xdr:nvCxnSpPr>
        <xdr:cNvPr id="67" name="Straight Connector 66"/>
        <xdr:cNvCxnSpPr/>
      </xdr:nvCxnSpPr>
      <xdr:spPr>
        <a:xfrm flipV="1">
          <a:off x="19766479" y="3248783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272366</xdr:colOff>
      <xdr:row>81</xdr:row>
      <xdr:rowOff>43226</xdr:rowOff>
    </xdr:from>
    <xdr:to>
      <xdr:col>38</xdr:col>
      <xdr:colOff>135560</xdr:colOff>
      <xdr:row>81</xdr:row>
      <xdr:rowOff>47849</xdr:rowOff>
    </xdr:to>
    <xdr:cxnSp macro="">
      <xdr:nvCxnSpPr>
        <xdr:cNvPr id="68" name="Straight Connector 67"/>
        <xdr:cNvCxnSpPr/>
      </xdr:nvCxnSpPr>
      <xdr:spPr>
        <a:xfrm flipV="1">
          <a:off x="19770041" y="32685401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271165</xdr:colOff>
      <xdr:row>81</xdr:row>
      <xdr:rowOff>229822</xdr:rowOff>
    </xdr:from>
    <xdr:to>
      <xdr:col>38</xdr:col>
      <xdr:colOff>134359</xdr:colOff>
      <xdr:row>81</xdr:row>
      <xdr:rowOff>234445</xdr:rowOff>
    </xdr:to>
    <xdr:cxnSp macro="">
      <xdr:nvCxnSpPr>
        <xdr:cNvPr id="69" name="Straight Connector 68"/>
        <xdr:cNvCxnSpPr/>
      </xdr:nvCxnSpPr>
      <xdr:spPr>
        <a:xfrm flipV="1">
          <a:off x="19768840" y="32871997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282652</xdr:colOff>
      <xdr:row>82</xdr:row>
      <xdr:rowOff>48588</xdr:rowOff>
    </xdr:from>
    <xdr:to>
      <xdr:col>38</xdr:col>
      <xdr:colOff>145846</xdr:colOff>
      <xdr:row>82</xdr:row>
      <xdr:rowOff>53211</xdr:rowOff>
    </xdr:to>
    <xdr:cxnSp macro="">
      <xdr:nvCxnSpPr>
        <xdr:cNvPr id="70" name="Straight Connector 69"/>
        <xdr:cNvCxnSpPr/>
      </xdr:nvCxnSpPr>
      <xdr:spPr>
        <a:xfrm flipV="1">
          <a:off x="19780327" y="33062238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286214</xdr:colOff>
      <xdr:row>82</xdr:row>
      <xdr:rowOff>248752</xdr:rowOff>
    </xdr:from>
    <xdr:to>
      <xdr:col>38</xdr:col>
      <xdr:colOff>149408</xdr:colOff>
      <xdr:row>82</xdr:row>
      <xdr:rowOff>253375</xdr:rowOff>
    </xdr:to>
    <xdr:cxnSp macro="">
      <xdr:nvCxnSpPr>
        <xdr:cNvPr id="71" name="Straight Connector 70"/>
        <xdr:cNvCxnSpPr/>
      </xdr:nvCxnSpPr>
      <xdr:spPr>
        <a:xfrm flipV="1">
          <a:off x="19783889" y="3326240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285893</xdr:colOff>
      <xdr:row>83</xdr:row>
      <xdr:rowOff>66918</xdr:rowOff>
    </xdr:from>
    <xdr:to>
      <xdr:col>38</xdr:col>
      <xdr:colOff>149087</xdr:colOff>
      <xdr:row>83</xdr:row>
      <xdr:rowOff>71541</xdr:rowOff>
    </xdr:to>
    <xdr:cxnSp macro="">
      <xdr:nvCxnSpPr>
        <xdr:cNvPr id="72" name="Straight Connector 71"/>
        <xdr:cNvCxnSpPr/>
      </xdr:nvCxnSpPr>
      <xdr:spPr>
        <a:xfrm flipV="1">
          <a:off x="19783568" y="33452043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284693</xdr:colOff>
      <xdr:row>83</xdr:row>
      <xdr:rowOff>253955</xdr:rowOff>
    </xdr:from>
    <xdr:to>
      <xdr:col>38</xdr:col>
      <xdr:colOff>147887</xdr:colOff>
      <xdr:row>83</xdr:row>
      <xdr:rowOff>258578</xdr:rowOff>
    </xdr:to>
    <xdr:cxnSp macro="">
      <xdr:nvCxnSpPr>
        <xdr:cNvPr id="73" name="Straight Connector 72"/>
        <xdr:cNvCxnSpPr/>
      </xdr:nvCxnSpPr>
      <xdr:spPr>
        <a:xfrm flipV="1">
          <a:off x="19782368" y="33639080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293017</xdr:colOff>
      <xdr:row>84</xdr:row>
      <xdr:rowOff>83645</xdr:rowOff>
    </xdr:from>
    <xdr:to>
      <xdr:col>38</xdr:col>
      <xdr:colOff>156211</xdr:colOff>
      <xdr:row>84</xdr:row>
      <xdr:rowOff>88268</xdr:rowOff>
    </xdr:to>
    <xdr:cxnSp macro="">
      <xdr:nvCxnSpPr>
        <xdr:cNvPr id="74" name="Straight Connector 73"/>
        <xdr:cNvCxnSpPr/>
      </xdr:nvCxnSpPr>
      <xdr:spPr>
        <a:xfrm flipV="1">
          <a:off x="19790692" y="3384024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71</xdr:row>
      <xdr:rowOff>272143</xdr:rowOff>
    </xdr:from>
    <xdr:to>
      <xdr:col>35</xdr:col>
      <xdr:colOff>1</xdr:colOff>
      <xdr:row>89</xdr:row>
      <xdr:rowOff>215349</xdr:rowOff>
    </xdr:to>
    <xdr:cxnSp macro="">
      <xdr:nvCxnSpPr>
        <xdr:cNvPr id="75" name="Straight Connector 74"/>
        <xdr:cNvCxnSpPr/>
      </xdr:nvCxnSpPr>
      <xdr:spPr>
        <a:xfrm flipH="1" flipV="1">
          <a:off x="19869150" y="29199568"/>
          <a:ext cx="1" cy="6629756"/>
        </a:xfrm>
        <a:prstGeom prst="line">
          <a:avLst/>
        </a:prstGeom>
        <a:ln>
          <a:solidFill>
            <a:srgbClr val="7030A0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434837</xdr:colOff>
      <xdr:row>71</xdr:row>
      <xdr:rowOff>265340</xdr:rowOff>
    </xdr:from>
    <xdr:to>
      <xdr:col>38</xdr:col>
      <xdr:colOff>6803</xdr:colOff>
      <xdr:row>89</xdr:row>
      <xdr:rowOff>120099</xdr:rowOff>
    </xdr:to>
    <xdr:cxnSp macro="">
      <xdr:nvCxnSpPr>
        <xdr:cNvPr id="76" name="Straight Connector 75"/>
        <xdr:cNvCxnSpPr/>
      </xdr:nvCxnSpPr>
      <xdr:spPr>
        <a:xfrm flipV="1">
          <a:off x="21180287" y="29192765"/>
          <a:ext cx="10116" cy="6541309"/>
        </a:xfrm>
        <a:prstGeom prst="line">
          <a:avLst/>
        </a:prstGeom>
        <a:ln>
          <a:solidFill>
            <a:srgbClr val="7030A0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10702</xdr:colOff>
      <xdr:row>84</xdr:row>
      <xdr:rowOff>373513</xdr:rowOff>
    </xdr:from>
    <xdr:to>
      <xdr:col>33</xdr:col>
      <xdr:colOff>431932</xdr:colOff>
      <xdr:row>85</xdr:row>
      <xdr:rowOff>10702</xdr:rowOff>
    </xdr:to>
    <xdr:cxnSp macro="">
      <xdr:nvCxnSpPr>
        <xdr:cNvPr id="77" name="Straight Connector 76"/>
        <xdr:cNvCxnSpPr/>
      </xdr:nvCxnSpPr>
      <xdr:spPr>
        <a:xfrm flipV="1">
          <a:off x="15698377" y="34130113"/>
          <a:ext cx="3793080" cy="866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14883</xdr:colOff>
      <xdr:row>90</xdr:row>
      <xdr:rowOff>352346</xdr:rowOff>
    </xdr:from>
    <xdr:to>
      <xdr:col>34</xdr:col>
      <xdr:colOff>329</xdr:colOff>
      <xdr:row>91</xdr:row>
      <xdr:rowOff>0</xdr:rowOff>
    </xdr:to>
    <xdr:cxnSp macro="">
      <xdr:nvCxnSpPr>
        <xdr:cNvPr id="78" name="Straight Connector 77"/>
        <xdr:cNvCxnSpPr/>
      </xdr:nvCxnSpPr>
      <xdr:spPr>
        <a:xfrm flipV="1">
          <a:off x="15702558" y="36337796"/>
          <a:ext cx="3795446" cy="1912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84</xdr:row>
      <xdr:rowOff>363876</xdr:rowOff>
    </xdr:from>
    <xdr:to>
      <xdr:col>46</xdr:col>
      <xdr:colOff>10702</xdr:colOff>
      <xdr:row>85</xdr:row>
      <xdr:rowOff>10702</xdr:rowOff>
    </xdr:to>
    <xdr:cxnSp macro="">
      <xdr:nvCxnSpPr>
        <xdr:cNvPr id="79" name="Straight Connector 78"/>
        <xdr:cNvCxnSpPr/>
      </xdr:nvCxnSpPr>
      <xdr:spPr>
        <a:xfrm>
          <a:off x="21526500" y="34120476"/>
          <a:ext cx="3220627" cy="1830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90</xdr:row>
      <xdr:rowOff>353293</xdr:rowOff>
    </xdr:from>
    <xdr:to>
      <xdr:col>46</xdr:col>
      <xdr:colOff>0</xdr:colOff>
      <xdr:row>90</xdr:row>
      <xdr:rowOff>359833</xdr:rowOff>
    </xdr:to>
    <xdr:cxnSp macro="">
      <xdr:nvCxnSpPr>
        <xdr:cNvPr id="80" name="Straight Connector 79"/>
        <xdr:cNvCxnSpPr/>
      </xdr:nvCxnSpPr>
      <xdr:spPr>
        <a:xfrm flipV="1">
          <a:off x="19497675" y="36338743"/>
          <a:ext cx="5238750" cy="654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89</xdr:row>
      <xdr:rowOff>209550</xdr:rowOff>
    </xdr:from>
    <xdr:to>
      <xdr:col>37</xdr:col>
      <xdr:colOff>195263</xdr:colOff>
      <xdr:row>89</xdr:row>
      <xdr:rowOff>209550</xdr:rowOff>
    </xdr:to>
    <xdr:cxnSp macro="">
      <xdr:nvCxnSpPr>
        <xdr:cNvPr id="81" name="Straight Connector 80"/>
        <xdr:cNvCxnSpPr/>
      </xdr:nvCxnSpPr>
      <xdr:spPr>
        <a:xfrm>
          <a:off x="19869150" y="35823525"/>
          <a:ext cx="1071563" cy="0"/>
        </a:xfrm>
        <a:prstGeom prst="line">
          <a:avLst/>
        </a:prstGeom>
        <a:ln>
          <a:solidFill>
            <a:srgbClr val="7030A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270427</xdr:colOff>
      <xdr:row>89</xdr:row>
      <xdr:rowOff>128588</xdr:rowOff>
    </xdr:from>
    <xdr:to>
      <xdr:col>38</xdr:col>
      <xdr:colOff>0</xdr:colOff>
      <xdr:row>89</xdr:row>
      <xdr:rowOff>130865</xdr:rowOff>
    </xdr:to>
    <xdr:cxnSp macro="">
      <xdr:nvCxnSpPr>
        <xdr:cNvPr id="82" name="Straight Connector 81"/>
        <xdr:cNvCxnSpPr/>
      </xdr:nvCxnSpPr>
      <xdr:spPr>
        <a:xfrm flipV="1">
          <a:off x="20139577" y="35742563"/>
          <a:ext cx="1044023" cy="2277"/>
        </a:xfrm>
        <a:prstGeom prst="line">
          <a:avLst/>
        </a:prstGeom>
        <a:ln>
          <a:solidFill>
            <a:srgbClr val="7030A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246586</xdr:colOff>
      <xdr:row>86</xdr:row>
      <xdr:rowOff>176517</xdr:rowOff>
    </xdr:from>
    <xdr:to>
      <xdr:col>38</xdr:col>
      <xdr:colOff>109780</xdr:colOff>
      <xdr:row>86</xdr:row>
      <xdr:rowOff>178840</xdr:rowOff>
    </xdr:to>
    <xdr:cxnSp macro="">
      <xdr:nvCxnSpPr>
        <xdr:cNvPr id="83" name="Straight Connector 82"/>
        <xdr:cNvCxnSpPr/>
      </xdr:nvCxnSpPr>
      <xdr:spPr>
        <a:xfrm flipV="1">
          <a:off x="19744261" y="34676067"/>
          <a:ext cx="1549119" cy="23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241617</xdr:colOff>
      <xdr:row>87</xdr:row>
      <xdr:rowOff>102757</xdr:rowOff>
    </xdr:from>
    <xdr:to>
      <xdr:col>38</xdr:col>
      <xdr:colOff>104811</xdr:colOff>
      <xdr:row>87</xdr:row>
      <xdr:rowOff>107380</xdr:rowOff>
    </xdr:to>
    <xdr:cxnSp macro="">
      <xdr:nvCxnSpPr>
        <xdr:cNvPr id="84" name="Straight Connector 83"/>
        <xdr:cNvCxnSpPr/>
      </xdr:nvCxnSpPr>
      <xdr:spPr>
        <a:xfrm flipV="1">
          <a:off x="19739292" y="34973782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260805</xdr:colOff>
      <xdr:row>88</xdr:row>
      <xdr:rowOff>91345</xdr:rowOff>
    </xdr:from>
    <xdr:to>
      <xdr:col>38</xdr:col>
      <xdr:colOff>123999</xdr:colOff>
      <xdr:row>88</xdr:row>
      <xdr:rowOff>95968</xdr:rowOff>
    </xdr:to>
    <xdr:cxnSp macro="">
      <xdr:nvCxnSpPr>
        <xdr:cNvPr id="85" name="Straight Connector 84"/>
        <xdr:cNvCxnSpPr/>
      </xdr:nvCxnSpPr>
      <xdr:spPr>
        <a:xfrm flipV="1">
          <a:off x="19758480" y="35333845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259976</xdr:colOff>
      <xdr:row>88</xdr:row>
      <xdr:rowOff>365684</xdr:rowOff>
    </xdr:from>
    <xdr:to>
      <xdr:col>38</xdr:col>
      <xdr:colOff>123170</xdr:colOff>
      <xdr:row>88</xdr:row>
      <xdr:rowOff>370307</xdr:rowOff>
    </xdr:to>
    <xdr:cxnSp macro="">
      <xdr:nvCxnSpPr>
        <xdr:cNvPr id="86" name="Straight Connector 85"/>
        <xdr:cNvCxnSpPr/>
      </xdr:nvCxnSpPr>
      <xdr:spPr>
        <a:xfrm flipV="1">
          <a:off x="19757651" y="35608184"/>
          <a:ext cx="1549119" cy="4623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259292</xdr:colOff>
      <xdr:row>85</xdr:row>
      <xdr:rowOff>254001</xdr:rowOff>
    </xdr:from>
    <xdr:to>
      <xdr:col>45</xdr:col>
      <xdr:colOff>259291</xdr:colOff>
      <xdr:row>85</xdr:row>
      <xdr:rowOff>269875</xdr:rowOff>
    </xdr:to>
    <xdr:cxnSp macro="">
      <xdr:nvCxnSpPr>
        <xdr:cNvPr id="87" name="Straight Connector 86"/>
        <xdr:cNvCxnSpPr/>
      </xdr:nvCxnSpPr>
      <xdr:spPr>
        <a:xfrm>
          <a:off x="15946967" y="34382076"/>
          <a:ext cx="8610599" cy="1587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85</xdr:row>
      <xdr:rowOff>5292</xdr:rowOff>
    </xdr:from>
    <xdr:to>
      <xdr:col>27</xdr:col>
      <xdr:colOff>5293</xdr:colOff>
      <xdr:row>91</xdr:row>
      <xdr:rowOff>0</xdr:rowOff>
    </xdr:to>
    <xdr:cxnSp macro="">
      <xdr:nvCxnSpPr>
        <xdr:cNvPr id="88" name="Straight Connector 87"/>
        <xdr:cNvCxnSpPr/>
      </xdr:nvCxnSpPr>
      <xdr:spPr>
        <a:xfrm flipH="1">
          <a:off x="15687675" y="34133367"/>
          <a:ext cx="5293" cy="2223558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438150</xdr:colOff>
      <xdr:row>84</xdr:row>
      <xdr:rowOff>369358</xdr:rowOff>
    </xdr:from>
    <xdr:to>
      <xdr:col>46</xdr:col>
      <xdr:colOff>0</xdr:colOff>
      <xdr:row>90</xdr:row>
      <xdr:rowOff>365125</xdr:rowOff>
    </xdr:to>
    <xdr:cxnSp macro="">
      <xdr:nvCxnSpPr>
        <xdr:cNvPr id="89" name="Straight Connector 88"/>
        <xdr:cNvCxnSpPr/>
      </xdr:nvCxnSpPr>
      <xdr:spPr>
        <a:xfrm>
          <a:off x="24736425" y="34125958"/>
          <a:ext cx="0" cy="2224617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205318</xdr:colOff>
      <xdr:row>90</xdr:row>
      <xdr:rowOff>152401</xdr:rowOff>
    </xdr:from>
    <xdr:to>
      <xdr:col>45</xdr:col>
      <xdr:colOff>205317</xdr:colOff>
      <xdr:row>90</xdr:row>
      <xdr:rowOff>168275</xdr:rowOff>
    </xdr:to>
    <xdr:cxnSp macro="">
      <xdr:nvCxnSpPr>
        <xdr:cNvPr id="90" name="Straight Connector 89"/>
        <xdr:cNvCxnSpPr/>
      </xdr:nvCxnSpPr>
      <xdr:spPr>
        <a:xfrm>
          <a:off x="15892993" y="36137851"/>
          <a:ext cx="8610599" cy="1587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455877</xdr:colOff>
      <xdr:row>85</xdr:row>
      <xdr:rowOff>275962</xdr:rowOff>
    </xdr:from>
    <xdr:to>
      <xdr:col>31</xdr:col>
      <xdr:colOff>35720</xdr:colOff>
      <xdr:row>86</xdr:row>
      <xdr:rowOff>119063</xdr:rowOff>
    </xdr:to>
    <xdr:sp macro="" textlink="">
      <xdr:nvSpPr>
        <xdr:cNvPr id="91" name="Donut 90"/>
        <xdr:cNvSpPr/>
      </xdr:nvSpPr>
      <xdr:spPr>
        <a:xfrm>
          <a:off x="17629452" y="34404037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130528</xdr:colOff>
      <xdr:row>53</xdr:row>
      <xdr:rowOff>130528</xdr:rowOff>
    </xdr:from>
    <xdr:to>
      <xdr:col>37</xdr:col>
      <xdr:colOff>329711</xdr:colOff>
      <xdr:row>53</xdr:row>
      <xdr:rowOff>131884</xdr:rowOff>
    </xdr:to>
    <xdr:cxnSp macro="">
      <xdr:nvCxnSpPr>
        <xdr:cNvPr id="92" name="Straight Connector 91"/>
        <xdr:cNvCxnSpPr/>
      </xdr:nvCxnSpPr>
      <xdr:spPr>
        <a:xfrm>
          <a:off x="19999678" y="22371403"/>
          <a:ext cx="1075483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134762</xdr:colOff>
      <xdr:row>52</xdr:row>
      <xdr:rowOff>162983</xdr:rowOff>
    </xdr:from>
    <xdr:to>
      <xdr:col>37</xdr:col>
      <xdr:colOff>333945</xdr:colOff>
      <xdr:row>52</xdr:row>
      <xdr:rowOff>164339</xdr:rowOff>
    </xdr:to>
    <xdr:cxnSp macro="">
      <xdr:nvCxnSpPr>
        <xdr:cNvPr id="93" name="Straight Connector 92"/>
        <xdr:cNvCxnSpPr/>
      </xdr:nvCxnSpPr>
      <xdr:spPr>
        <a:xfrm>
          <a:off x="20003912" y="22032383"/>
          <a:ext cx="1075483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138995</xdr:colOff>
      <xdr:row>51</xdr:row>
      <xdr:rowOff>202494</xdr:rowOff>
    </xdr:from>
    <xdr:to>
      <xdr:col>37</xdr:col>
      <xdr:colOff>338178</xdr:colOff>
      <xdr:row>51</xdr:row>
      <xdr:rowOff>203850</xdr:rowOff>
    </xdr:to>
    <xdr:cxnSp macro="">
      <xdr:nvCxnSpPr>
        <xdr:cNvPr id="94" name="Straight Connector 93"/>
        <xdr:cNvCxnSpPr/>
      </xdr:nvCxnSpPr>
      <xdr:spPr>
        <a:xfrm>
          <a:off x="20008145" y="21700419"/>
          <a:ext cx="1075483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136173</xdr:colOff>
      <xdr:row>50</xdr:row>
      <xdr:rowOff>206728</xdr:rowOff>
    </xdr:from>
    <xdr:to>
      <xdr:col>37</xdr:col>
      <xdr:colOff>335356</xdr:colOff>
      <xdr:row>50</xdr:row>
      <xdr:rowOff>208084</xdr:rowOff>
    </xdr:to>
    <xdr:cxnSp macro="">
      <xdr:nvCxnSpPr>
        <xdr:cNvPr id="95" name="Straight Connector 94"/>
        <xdr:cNvCxnSpPr/>
      </xdr:nvCxnSpPr>
      <xdr:spPr>
        <a:xfrm>
          <a:off x="20005323" y="21333178"/>
          <a:ext cx="1075483" cy="1356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42</xdr:col>
      <xdr:colOff>428625</xdr:colOff>
      <xdr:row>56</xdr:row>
      <xdr:rowOff>351235</xdr:rowOff>
    </xdr:from>
    <xdr:to>
      <xdr:col>42</xdr:col>
      <xdr:colOff>428626</xdr:colOff>
      <xdr:row>84</xdr:row>
      <xdr:rowOff>289719</xdr:rowOff>
    </xdr:to>
    <xdr:cxnSp macro="">
      <xdr:nvCxnSpPr>
        <xdr:cNvPr id="96" name="Straight Arrow Connector 95"/>
        <xdr:cNvCxnSpPr/>
      </xdr:nvCxnSpPr>
      <xdr:spPr>
        <a:xfrm>
          <a:off x="23412450" y="23706535"/>
          <a:ext cx="1" cy="10339784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39</xdr:col>
      <xdr:colOff>387614</xdr:colOff>
      <xdr:row>57</xdr:row>
      <xdr:rowOff>11906</xdr:rowOff>
    </xdr:from>
    <xdr:to>
      <xdr:col>39</xdr:col>
      <xdr:colOff>399520</xdr:colOff>
      <xdr:row>63</xdr:row>
      <xdr:rowOff>0</xdr:rowOff>
    </xdr:to>
    <xdr:cxnSp macro="">
      <xdr:nvCxnSpPr>
        <xdr:cNvPr id="97" name="Straight Arrow Connector 96"/>
        <xdr:cNvCxnSpPr/>
      </xdr:nvCxnSpPr>
      <xdr:spPr>
        <a:xfrm flipH="1">
          <a:off x="21914114" y="23738681"/>
          <a:ext cx="11906" cy="221694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104775</xdr:colOff>
      <xdr:row>86</xdr:row>
      <xdr:rowOff>176212</xdr:rowOff>
    </xdr:from>
    <xdr:to>
      <xdr:col>34</xdr:col>
      <xdr:colOff>107155</xdr:colOff>
      <xdr:row>89</xdr:row>
      <xdr:rowOff>76200</xdr:rowOff>
    </xdr:to>
    <xdr:cxnSp macro="">
      <xdr:nvCxnSpPr>
        <xdr:cNvPr id="98" name="Straight Arrow Connector 97"/>
        <xdr:cNvCxnSpPr/>
      </xdr:nvCxnSpPr>
      <xdr:spPr>
        <a:xfrm flipH="1">
          <a:off x="19602450" y="34675762"/>
          <a:ext cx="2380" cy="101441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12425</xdr:colOff>
      <xdr:row>57</xdr:row>
      <xdr:rowOff>248478</xdr:rowOff>
    </xdr:from>
    <xdr:to>
      <xdr:col>34</xdr:col>
      <xdr:colOff>157371</xdr:colOff>
      <xdr:row>62</xdr:row>
      <xdr:rowOff>352011</xdr:rowOff>
    </xdr:to>
    <xdr:sp macro="" textlink="">
      <xdr:nvSpPr>
        <xdr:cNvPr id="99" name="Left Brace 98"/>
        <xdr:cNvSpPr/>
      </xdr:nvSpPr>
      <xdr:spPr>
        <a:xfrm>
          <a:off x="19071950" y="23975253"/>
          <a:ext cx="583096" cy="1960908"/>
        </a:xfrm>
        <a:prstGeom prst="leftBrace">
          <a:avLst>
            <a:gd name="adj1" fmla="val 141666"/>
            <a:gd name="adj2" fmla="val 3355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17972</xdr:colOff>
      <xdr:row>78</xdr:row>
      <xdr:rowOff>368419</xdr:rowOff>
    </xdr:from>
    <xdr:to>
      <xdr:col>34</xdr:col>
      <xdr:colOff>162918</xdr:colOff>
      <xdr:row>84</xdr:row>
      <xdr:rowOff>103532</xdr:rowOff>
    </xdr:to>
    <xdr:sp macro="" textlink="">
      <xdr:nvSpPr>
        <xdr:cNvPr id="100" name="Left Brace 99"/>
        <xdr:cNvSpPr/>
      </xdr:nvSpPr>
      <xdr:spPr>
        <a:xfrm>
          <a:off x="19077497" y="31896169"/>
          <a:ext cx="583096" cy="1963963"/>
        </a:xfrm>
        <a:prstGeom prst="leftBrace">
          <a:avLst>
            <a:gd name="adj1" fmla="val 141666"/>
            <a:gd name="adj2" fmla="val 2847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33</xdr:col>
      <xdr:colOff>21051</xdr:colOff>
      <xdr:row>62</xdr:row>
      <xdr:rowOff>355949</xdr:rowOff>
    </xdr:from>
    <xdr:to>
      <xdr:col>34</xdr:col>
      <xdr:colOff>165997</xdr:colOff>
      <xdr:row>78</xdr:row>
      <xdr:rowOff>350448</xdr:rowOff>
    </xdr:to>
    <xdr:sp macro="" textlink="">
      <xdr:nvSpPr>
        <xdr:cNvPr id="101" name="Left Brace 100"/>
        <xdr:cNvSpPr/>
      </xdr:nvSpPr>
      <xdr:spPr>
        <a:xfrm>
          <a:off x="19080576" y="25940099"/>
          <a:ext cx="583096" cy="5938099"/>
        </a:xfrm>
        <a:prstGeom prst="leftBrace">
          <a:avLst>
            <a:gd name="adj1" fmla="val 141666"/>
            <a:gd name="adj2" fmla="val 3355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62</xdr:row>
      <xdr:rowOff>358468</xdr:rowOff>
    </xdr:from>
    <xdr:to>
      <xdr:col>54</xdr:col>
      <xdr:colOff>80872</xdr:colOff>
      <xdr:row>63</xdr:row>
      <xdr:rowOff>0</xdr:rowOff>
    </xdr:to>
    <xdr:cxnSp macro="">
      <xdr:nvCxnSpPr>
        <xdr:cNvPr id="102" name="Straight Connector 101"/>
        <xdr:cNvCxnSpPr/>
      </xdr:nvCxnSpPr>
      <xdr:spPr>
        <a:xfrm>
          <a:off x="1571625" y="25942618"/>
          <a:ext cx="27265222" cy="13007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78</xdr:row>
      <xdr:rowOff>341463</xdr:rowOff>
    </xdr:from>
    <xdr:to>
      <xdr:col>54</xdr:col>
      <xdr:colOff>8985</xdr:colOff>
      <xdr:row>79</xdr:row>
      <xdr:rowOff>20484</xdr:rowOff>
    </xdr:to>
    <xdr:cxnSp macro="">
      <xdr:nvCxnSpPr>
        <xdr:cNvPr id="103" name="Straight Connector 102"/>
        <xdr:cNvCxnSpPr/>
      </xdr:nvCxnSpPr>
      <xdr:spPr>
        <a:xfrm flipV="1">
          <a:off x="1571625" y="31869213"/>
          <a:ext cx="27193335" cy="50496"/>
        </a:xfrm>
        <a:prstGeom prst="line">
          <a:avLst/>
        </a:prstGeom>
        <a:ln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43</xdr:col>
      <xdr:colOff>375159</xdr:colOff>
      <xdr:row>80</xdr:row>
      <xdr:rowOff>293119</xdr:rowOff>
    </xdr:from>
    <xdr:ext cx="1018357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4" name="TextBox 103"/>
            <xdr:cNvSpPr txBox="1"/>
          </xdr:nvSpPr>
          <xdr:spPr>
            <a:xfrm>
              <a:off x="23797134" y="32563819"/>
              <a:ext cx="101835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 xmlns:m="http://schemas.openxmlformats.org/officeDocument/2006/math">
                  <m:sSub>
                    <m:sSubPr>
                      <m:ctrlPr>
                        <a:rPr lang="en-US" sz="2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𝑳</m:t>
                      </m:r>
                    </m:e>
                    <m:sub>
                      <m:r>
                        <a:rPr lang="en-US" sz="2400" b="1" i="1">
                          <a:latin typeface="Cambria Math" panose="02040503050406030204" pitchFamily="18" charset="0"/>
                        </a:rPr>
                        <m:t>𝟎</m:t>
                      </m:r>
                    </m:sub>
                  </m:sSub>
                </m:oMath>
              </a14:m>
              <a:r>
                <a:rPr lang="en-US" sz="2400" b="1"/>
                <a:t>=max</a:t>
              </a:r>
            </a:p>
          </xdr:txBody>
        </xdr:sp>
      </mc:Choice>
      <mc:Fallback>
        <xdr:sp macro="" textlink="">
          <xdr:nvSpPr>
            <xdr:cNvPr id="104" name="TextBox 103"/>
            <xdr:cNvSpPr txBox="1"/>
          </xdr:nvSpPr>
          <xdr:spPr>
            <a:xfrm>
              <a:off x="23797134" y="32563819"/>
              <a:ext cx="101835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𝑳_𝟎</a:t>
              </a:r>
              <a:r>
                <a:rPr lang="en-US" sz="2400" b="1"/>
                <a:t>=max</a:t>
              </a:r>
            </a:p>
          </xdr:txBody>
        </xdr:sp>
      </mc:Fallback>
    </mc:AlternateContent>
    <xdr:clientData/>
  </xdr:oneCellAnchor>
  <xdr:twoCellAnchor>
    <xdr:from>
      <xdr:col>46</xdr:col>
      <xdr:colOff>125803</xdr:colOff>
      <xdr:row>79</xdr:row>
      <xdr:rowOff>359434</xdr:rowOff>
    </xdr:from>
    <xdr:to>
      <xdr:col>47</xdr:col>
      <xdr:colOff>80874</xdr:colOff>
      <xdr:row>86</xdr:row>
      <xdr:rowOff>0</xdr:rowOff>
    </xdr:to>
    <xdr:sp macro="" textlink="">
      <xdr:nvSpPr>
        <xdr:cNvPr id="105" name="Left Brace 104"/>
        <xdr:cNvSpPr/>
      </xdr:nvSpPr>
      <xdr:spPr>
        <a:xfrm>
          <a:off x="24862228" y="32258659"/>
          <a:ext cx="393221" cy="2240891"/>
        </a:xfrm>
        <a:prstGeom prst="leftBrace">
          <a:avLst>
            <a:gd name="adj1" fmla="val 48356"/>
            <a:gd name="adj2" fmla="val 22865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47</xdr:col>
      <xdr:colOff>144042</xdr:colOff>
      <xdr:row>79</xdr:row>
      <xdr:rowOff>341462</xdr:rowOff>
    </xdr:from>
    <xdr:ext cx="256352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6" name="TextBox 105"/>
            <xdr:cNvSpPr txBox="1"/>
          </xdr:nvSpPr>
          <xdr:spPr>
            <a:xfrm>
              <a:off x="25318617" y="32240687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𝒃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06" name="TextBox 105"/>
            <xdr:cNvSpPr txBox="1"/>
          </xdr:nvSpPr>
          <xdr:spPr>
            <a:xfrm>
              <a:off x="25318617" y="32240687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47</xdr:col>
      <xdr:colOff>157808</xdr:colOff>
      <xdr:row>80</xdr:row>
      <xdr:rowOff>368061</xdr:rowOff>
    </xdr:from>
    <xdr:ext cx="264047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7" name="TextBox 106"/>
            <xdr:cNvSpPr txBox="1"/>
          </xdr:nvSpPr>
          <xdr:spPr>
            <a:xfrm>
              <a:off x="25332383" y="32638761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𝒉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07" name="TextBox 106"/>
            <xdr:cNvSpPr txBox="1"/>
          </xdr:nvSpPr>
          <xdr:spPr>
            <a:xfrm>
              <a:off x="25332383" y="32638761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𝒉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47</xdr:col>
      <xdr:colOff>135865</xdr:colOff>
      <xdr:row>82</xdr:row>
      <xdr:rowOff>5572</xdr:rowOff>
    </xdr:from>
    <xdr:ext cx="577017" cy="69384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8" name="TextBox 107"/>
            <xdr:cNvSpPr txBox="1"/>
          </xdr:nvSpPr>
          <xdr:spPr>
            <a:xfrm>
              <a:off x="25310440" y="33019222"/>
              <a:ext cx="577017" cy="693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𝒍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𝒏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08" name="TextBox 107"/>
            <xdr:cNvSpPr txBox="1"/>
          </xdr:nvSpPr>
          <xdr:spPr>
            <a:xfrm>
              <a:off x="25310440" y="33019222"/>
              <a:ext cx="577017" cy="69384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400" b="1" i="0">
                  <a:latin typeface="Cambria Math" panose="02040503050406030204" pitchFamily="18" charset="0"/>
                </a:rPr>
                <a:t>𝟏/𝟔 𝒍_𝒏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47</xdr:col>
      <xdr:colOff>97131</xdr:colOff>
      <xdr:row>84</xdr:row>
      <xdr:rowOff>197687</xdr:rowOff>
    </xdr:from>
    <xdr:ext cx="87851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09" name="TextBox 108"/>
            <xdr:cNvSpPr txBox="1"/>
          </xdr:nvSpPr>
          <xdr:spPr>
            <a:xfrm>
              <a:off x="25271706" y="33954287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𝟒𝟓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09" name="TextBox 108"/>
            <xdr:cNvSpPr txBox="1"/>
          </xdr:nvSpPr>
          <xdr:spPr>
            <a:xfrm>
              <a:off x="25271706" y="33954287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𝟒𝟓𝒄𝒎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</xdr:col>
      <xdr:colOff>285752</xdr:colOff>
      <xdr:row>82</xdr:row>
      <xdr:rowOff>214348</xdr:rowOff>
    </xdr:from>
    <xdr:ext cx="1492717" cy="50097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0" name="TextBox 109"/>
            <xdr:cNvSpPr txBox="1"/>
          </xdr:nvSpPr>
          <xdr:spPr>
            <a:xfrm>
              <a:off x="809627" y="33227998"/>
              <a:ext cx="1492717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 xmlns:m="http://schemas.openxmlformats.org/officeDocument/2006/math">
                  <m:sSub>
                    <m:sSubPr>
                      <m:ctrlPr>
                        <a:rPr lang="en-US" sz="32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n-US" sz="3200" b="1" i="1">
                          <a:latin typeface="Cambria Math" panose="02040503050406030204" pitchFamily="18" charset="0"/>
                        </a:rPr>
                        <m:t>𝑺</m:t>
                      </m:r>
                    </m:e>
                    <m:sub>
                      <m:r>
                        <a:rPr lang="en-US" sz="3200" b="1" i="1">
                          <a:latin typeface="Cambria Math" panose="02040503050406030204" pitchFamily="18" charset="0"/>
                        </a:rPr>
                        <m:t>𝟎</m:t>
                      </m:r>
                    </m:sub>
                  </m:sSub>
                </m:oMath>
              </a14:m>
              <a:r>
                <a:rPr lang="en-US" sz="3200" b="1"/>
                <a:t>&lt;=min</a:t>
              </a:r>
            </a:p>
          </xdr:txBody>
        </xdr:sp>
      </mc:Choice>
      <mc:Fallback>
        <xdr:sp macro="" textlink="">
          <xdr:nvSpPr>
            <xdr:cNvPr id="110" name="TextBox 109"/>
            <xdr:cNvSpPr txBox="1"/>
          </xdr:nvSpPr>
          <xdr:spPr>
            <a:xfrm>
              <a:off x="809627" y="33227998"/>
              <a:ext cx="1492717" cy="50097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3200" b="1" i="0">
                  <a:latin typeface="Cambria Math" panose="02040503050406030204" pitchFamily="18" charset="0"/>
                </a:rPr>
                <a:t>𝑺_𝟎</a:t>
              </a:r>
              <a:r>
                <a:rPr lang="en-US" sz="3200" b="1"/>
                <a:t>&lt;=min</a:t>
              </a:r>
            </a:p>
          </xdr:txBody>
        </xdr:sp>
      </mc:Fallback>
    </mc:AlternateContent>
    <xdr:clientData/>
  </xdr:oneCellAnchor>
  <xdr:twoCellAnchor>
    <xdr:from>
      <xdr:col>5</xdr:col>
      <xdr:colOff>11906</xdr:colOff>
      <xdr:row>79</xdr:row>
      <xdr:rowOff>94675</xdr:rowOff>
    </xdr:from>
    <xdr:to>
      <xdr:col>6</xdr:col>
      <xdr:colOff>210580</xdr:colOff>
      <xdr:row>99</xdr:row>
      <xdr:rowOff>0</xdr:rowOff>
    </xdr:to>
    <xdr:sp macro="" textlink="">
      <xdr:nvSpPr>
        <xdr:cNvPr id="111" name="Left Brace 110"/>
        <xdr:cNvSpPr/>
      </xdr:nvSpPr>
      <xdr:spPr>
        <a:xfrm>
          <a:off x="2593181" y="31993900"/>
          <a:ext cx="1322624" cy="7334825"/>
        </a:xfrm>
        <a:prstGeom prst="leftBrace">
          <a:avLst>
            <a:gd name="adj1" fmla="val 73316"/>
            <a:gd name="adj2" fmla="val 21788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95248</xdr:colOff>
      <xdr:row>79</xdr:row>
      <xdr:rowOff>165115</xdr:rowOff>
    </xdr:from>
    <xdr:to>
      <xdr:col>19</xdr:col>
      <xdr:colOff>95248</xdr:colOff>
      <xdr:row>82</xdr:row>
      <xdr:rowOff>75257</xdr:rowOff>
    </xdr:to>
    <xdr:sp macro="" textlink="">
      <xdr:nvSpPr>
        <xdr:cNvPr id="112" name="Left Brace 111"/>
        <xdr:cNvSpPr/>
      </xdr:nvSpPr>
      <xdr:spPr>
        <a:xfrm>
          <a:off x="9629773" y="32064340"/>
          <a:ext cx="533400" cy="1024567"/>
        </a:xfrm>
        <a:prstGeom prst="leftBrace">
          <a:avLst>
            <a:gd name="adj1" fmla="val 42737"/>
            <a:gd name="adj2" fmla="val 36128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16</xdr:col>
      <xdr:colOff>375954</xdr:colOff>
      <xdr:row>82</xdr:row>
      <xdr:rowOff>338229</xdr:rowOff>
    </xdr:from>
    <xdr:ext cx="60087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3" name="TextBox 112"/>
            <xdr:cNvSpPr txBox="1"/>
          </xdr:nvSpPr>
          <xdr:spPr>
            <a:xfrm>
              <a:off x="8938929" y="33351879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𝟔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13" name="TextBox 112"/>
            <xdr:cNvSpPr txBox="1"/>
          </xdr:nvSpPr>
          <xdr:spPr>
            <a:xfrm>
              <a:off x="8938929" y="33351879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𝟔𝒅_𝒃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</xdr:col>
      <xdr:colOff>299769</xdr:colOff>
      <xdr:row>64</xdr:row>
      <xdr:rowOff>79806</xdr:rowOff>
    </xdr:from>
    <xdr:ext cx="1257588" cy="500971"/>
    <xdr:sp macro="" textlink="">
      <xdr:nvSpPr>
        <xdr:cNvPr id="114" name="TextBox 113"/>
        <xdr:cNvSpPr txBox="1"/>
      </xdr:nvSpPr>
      <xdr:spPr>
        <a:xfrm>
          <a:off x="823644" y="26406906"/>
          <a:ext cx="1257588" cy="500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spAutoFit/>
        </a:bodyPr>
        <a:lstStyle/>
        <a:p>
          <a:pPr algn="ctr"/>
          <a:r>
            <a:rPr lang="en-US" sz="3200" b="1"/>
            <a:t>S&lt;=min</a:t>
          </a:r>
        </a:p>
      </xdr:txBody>
    </xdr:sp>
    <xdr:clientData/>
  </xdr:oneCellAnchor>
  <xdr:twoCellAnchor>
    <xdr:from>
      <xdr:col>4</xdr:col>
      <xdr:colOff>309562</xdr:colOff>
      <xdr:row>63</xdr:row>
      <xdr:rowOff>170506</xdr:rowOff>
    </xdr:from>
    <xdr:to>
      <xdr:col>4</xdr:col>
      <xdr:colOff>318548</xdr:colOff>
      <xdr:row>78</xdr:row>
      <xdr:rowOff>278337</xdr:rowOff>
    </xdr:to>
    <xdr:cxnSp macro="">
      <xdr:nvCxnSpPr>
        <xdr:cNvPr id="115" name="Straight Connector 114"/>
        <xdr:cNvCxnSpPr/>
      </xdr:nvCxnSpPr>
      <xdr:spPr>
        <a:xfrm flipH="1">
          <a:off x="2386012" y="26126131"/>
          <a:ext cx="8986" cy="567995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53091</xdr:colOff>
      <xdr:row>75</xdr:row>
      <xdr:rowOff>362295</xdr:rowOff>
    </xdr:from>
    <xdr:ext cx="3069238" cy="106817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6" name="TextBox 115"/>
            <xdr:cNvSpPr txBox="1"/>
          </xdr:nvSpPr>
          <xdr:spPr>
            <a:xfrm>
              <a:off x="2634366" y="30775620"/>
              <a:ext cx="3069238" cy="1068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𝑺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𝒄𝒂𝒍𝒄𝒖𝒍𝒂𝒕𝒆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𝒇𝒓𝒐𝒎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24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n-US" sz="2400" b="1" i="1">
                                <a:latin typeface="Cambria Math" panose="02040503050406030204" pitchFamily="18" charset="0"/>
                              </a:rPr>
                              <m:t>𝒗</m:t>
                            </m:r>
                          </m:sub>
                        </m:sSub>
                      </m:num>
                      <m:den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den>
                    </m:f>
                  </m:oMath>
                </m:oMathPara>
              </a14:m>
              <a:endParaRPr lang="en-US" sz="2400" b="1"/>
            </a:p>
            <a:p>
              <a:pPr algn="ctr"/>
              <a:r>
                <a:rPr lang="en-US" sz="2400" b="1"/>
                <a:t>(cm2/m)</a:t>
              </a:r>
            </a:p>
          </xdr:txBody>
        </xdr:sp>
      </mc:Choice>
      <mc:Fallback>
        <xdr:sp macro="" textlink="">
          <xdr:nvSpPr>
            <xdr:cNvPr id="116" name="TextBox 115"/>
            <xdr:cNvSpPr txBox="1"/>
          </xdr:nvSpPr>
          <xdr:spPr>
            <a:xfrm>
              <a:off x="2634366" y="30775620"/>
              <a:ext cx="3069238" cy="10681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𝑺 𝒄𝒂𝒍𝒄𝒖𝒍𝒂𝒕𝒆 𝒇𝒓𝒐𝒎  𝑨_𝒗/𝑺</a:t>
              </a:r>
              <a:endParaRPr lang="en-US" sz="2400" b="1"/>
            </a:p>
            <a:p>
              <a:pPr algn="ctr"/>
              <a:r>
                <a:rPr lang="en-US" sz="2400" b="1"/>
                <a:t>(cm2/m)</a:t>
              </a:r>
            </a:p>
          </xdr:txBody>
        </xdr:sp>
      </mc:Fallback>
    </mc:AlternateContent>
    <xdr:clientData/>
  </xdr:oneCellAnchor>
  <xdr:twoCellAnchor>
    <xdr:from>
      <xdr:col>34</xdr:col>
      <xdr:colOff>171331</xdr:colOff>
      <xdr:row>54</xdr:row>
      <xdr:rowOff>306617</xdr:rowOff>
    </xdr:from>
    <xdr:to>
      <xdr:col>34</xdr:col>
      <xdr:colOff>337687</xdr:colOff>
      <xdr:row>56</xdr:row>
      <xdr:rowOff>63499</xdr:rowOff>
    </xdr:to>
    <xdr:sp macro="" textlink="">
      <xdr:nvSpPr>
        <xdr:cNvPr id="117" name="Left Brace 116"/>
        <xdr:cNvSpPr/>
      </xdr:nvSpPr>
      <xdr:spPr>
        <a:xfrm>
          <a:off x="19669006" y="22918967"/>
          <a:ext cx="166356" cy="499832"/>
        </a:xfrm>
        <a:prstGeom prst="leftBrace">
          <a:avLst>
            <a:gd name="adj1" fmla="val 141666"/>
            <a:gd name="adj2" fmla="val 33559"/>
          </a:avLst>
        </a:prstGeom>
        <a:ln>
          <a:solidFill>
            <a:srgbClr val="FF0000"/>
          </a:solidFill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52917</xdr:colOff>
      <xdr:row>53</xdr:row>
      <xdr:rowOff>21167</xdr:rowOff>
    </xdr:from>
    <xdr:to>
      <xdr:col>34</xdr:col>
      <xdr:colOff>150396</xdr:colOff>
      <xdr:row>55</xdr:row>
      <xdr:rowOff>185488</xdr:rowOff>
    </xdr:to>
    <xdr:cxnSp macro="">
      <xdr:nvCxnSpPr>
        <xdr:cNvPr id="118" name="Straight Arrow Connector 117"/>
        <xdr:cNvCxnSpPr/>
      </xdr:nvCxnSpPr>
      <xdr:spPr>
        <a:xfrm flipH="1" flipV="1">
          <a:off x="16816917" y="22262042"/>
          <a:ext cx="2831154" cy="9072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oneCellAnchor>
    <xdr:from>
      <xdr:col>1</xdr:col>
      <xdr:colOff>440532</xdr:colOff>
      <xdr:row>52</xdr:row>
      <xdr:rowOff>181537</xdr:rowOff>
    </xdr:from>
    <xdr:ext cx="2484847" cy="4049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9" name="TextBox 118"/>
            <xdr:cNvSpPr txBox="1"/>
          </xdr:nvSpPr>
          <xdr:spPr>
            <a:xfrm>
              <a:off x="964407" y="22050937"/>
              <a:ext cx="2484847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𝒋𝒐𝒊𝒏𝒕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𝒔𝒉𝒆𝒂𝒓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≤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19" name="TextBox 118"/>
            <xdr:cNvSpPr txBox="1"/>
          </xdr:nvSpPr>
          <xdr:spPr>
            <a:xfrm>
              <a:off x="964407" y="22050937"/>
              <a:ext cx="2484847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𝑺_(𝒋𝒐𝒊𝒏𝒕 𝒔𝒉𝒆𝒂𝒓)≤𝒎𝒊𝒏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6</xdr:col>
      <xdr:colOff>220134</xdr:colOff>
      <xdr:row>47</xdr:row>
      <xdr:rowOff>931333</xdr:rowOff>
    </xdr:from>
    <xdr:to>
      <xdr:col>6</xdr:col>
      <xdr:colOff>222250</xdr:colOff>
      <xdr:row>61</xdr:row>
      <xdr:rowOff>204259</xdr:rowOff>
    </xdr:to>
    <xdr:cxnSp macro="">
      <xdr:nvCxnSpPr>
        <xdr:cNvPr id="120" name="Straight Connector 119"/>
        <xdr:cNvCxnSpPr/>
      </xdr:nvCxnSpPr>
      <xdr:spPr>
        <a:xfrm flipH="1">
          <a:off x="3925359" y="20219458"/>
          <a:ext cx="2116" cy="5197476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262129</xdr:colOff>
      <xdr:row>48</xdr:row>
      <xdr:rowOff>171980</xdr:rowOff>
    </xdr:from>
    <xdr:ext cx="1187313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1" name="TextBox 120"/>
            <xdr:cNvSpPr txBox="1"/>
          </xdr:nvSpPr>
          <xdr:spPr>
            <a:xfrm>
              <a:off x="3967354" y="20555480"/>
              <a:ext cx="1187313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/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𝟐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21" name="TextBox 120"/>
            <xdr:cNvSpPr txBox="1"/>
          </xdr:nvSpPr>
          <xdr:spPr>
            <a:xfrm>
              <a:off x="3967354" y="20555480"/>
              <a:ext cx="1187313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𝟏/𝟐𝒎𝒊𝒏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9</xdr:col>
      <xdr:colOff>211142</xdr:colOff>
      <xdr:row>48</xdr:row>
      <xdr:rowOff>102330</xdr:rowOff>
    </xdr:from>
    <xdr:to>
      <xdr:col>10</xdr:col>
      <xdr:colOff>50287</xdr:colOff>
      <xdr:row>49</xdr:row>
      <xdr:rowOff>353934</xdr:rowOff>
    </xdr:to>
    <xdr:sp macro="" textlink="">
      <xdr:nvSpPr>
        <xdr:cNvPr id="122" name="Left Brace 121"/>
        <xdr:cNvSpPr/>
      </xdr:nvSpPr>
      <xdr:spPr>
        <a:xfrm>
          <a:off x="5145092" y="20485830"/>
          <a:ext cx="248720" cy="623079"/>
        </a:xfrm>
        <a:prstGeom prst="leftBrace">
          <a:avLst>
            <a:gd name="adj1" fmla="val 68575"/>
            <a:gd name="adj2" fmla="val 43464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10</xdr:col>
      <xdr:colOff>135464</xdr:colOff>
      <xdr:row>48</xdr:row>
      <xdr:rowOff>0</xdr:rowOff>
    </xdr:from>
    <xdr:ext cx="256352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3" name="TextBox 122"/>
            <xdr:cNvSpPr txBox="1"/>
          </xdr:nvSpPr>
          <xdr:spPr>
            <a:xfrm>
              <a:off x="5478989" y="20383500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𝒃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23" name="TextBox 122"/>
            <xdr:cNvSpPr txBox="1"/>
          </xdr:nvSpPr>
          <xdr:spPr>
            <a:xfrm>
              <a:off x="5478989" y="20383500"/>
              <a:ext cx="256352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10</xdr:col>
      <xdr:colOff>140603</xdr:colOff>
      <xdr:row>49</xdr:row>
      <xdr:rowOff>36233</xdr:rowOff>
    </xdr:from>
    <xdr:ext cx="264047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4" name="TextBox 123"/>
            <xdr:cNvSpPr txBox="1"/>
          </xdr:nvSpPr>
          <xdr:spPr>
            <a:xfrm>
              <a:off x="5484128" y="20791208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𝒉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24" name="TextBox 123"/>
            <xdr:cNvSpPr txBox="1"/>
          </xdr:nvSpPr>
          <xdr:spPr>
            <a:xfrm>
              <a:off x="5484128" y="20791208"/>
              <a:ext cx="264047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𝒉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7</xdr:col>
      <xdr:colOff>185584</xdr:colOff>
      <xdr:row>50</xdr:row>
      <xdr:rowOff>363382</xdr:rowOff>
    </xdr:from>
    <xdr:ext cx="2212529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5" name="TextBox 124"/>
            <xdr:cNvSpPr txBox="1"/>
          </xdr:nvSpPr>
          <xdr:spPr>
            <a:xfrm>
              <a:off x="4300384" y="21489832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𝒊𝒇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𝒇𝒚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≤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𝟒𝟎𝟎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𝒎𝒑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25" name="TextBox 124"/>
            <xdr:cNvSpPr txBox="1"/>
          </xdr:nvSpPr>
          <xdr:spPr>
            <a:xfrm>
              <a:off x="4300384" y="21489832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𝒊𝒇 𝒇𝒚≤𝟒𝟎𝟎𝒎𝒑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13</xdr:col>
      <xdr:colOff>316529</xdr:colOff>
      <xdr:row>50</xdr:row>
      <xdr:rowOff>355473</xdr:rowOff>
    </xdr:from>
    <xdr:ext cx="66826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6" name="TextBox 125"/>
            <xdr:cNvSpPr txBox="1"/>
          </xdr:nvSpPr>
          <xdr:spPr>
            <a:xfrm>
              <a:off x="7079279" y="21481923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26" name="TextBox 125"/>
            <xdr:cNvSpPr txBox="1"/>
          </xdr:nvSpPr>
          <xdr:spPr>
            <a:xfrm>
              <a:off x="7079279" y="21481923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15</xdr:col>
      <xdr:colOff>109072</xdr:colOff>
      <xdr:row>50</xdr:row>
      <xdr:rowOff>205762</xdr:rowOff>
    </xdr:from>
    <xdr:to>
      <xdr:col>15</xdr:col>
      <xdr:colOff>470719</xdr:colOff>
      <xdr:row>52</xdr:row>
      <xdr:rowOff>276226</xdr:rowOff>
    </xdr:to>
    <xdr:sp macro="" textlink="">
      <xdr:nvSpPr>
        <xdr:cNvPr id="127" name="Left Brace 126"/>
        <xdr:cNvSpPr/>
      </xdr:nvSpPr>
      <xdr:spPr>
        <a:xfrm>
          <a:off x="7748122" y="21332212"/>
          <a:ext cx="361647" cy="813414"/>
        </a:xfrm>
        <a:prstGeom prst="leftBrace">
          <a:avLst>
            <a:gd name="adj1" fmla="val 47473"/>
            <a:gd name="adj2" fmla="val 33787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310917</xdr:colOff>
      <xdr:row>51</xdr:row>
      <xdr:rowOff>184419</xdr:rowOff>
    </xdr:from>
    <xdr:to>
      <xdr:col>13</xdr:col>
      <xdr:colOff>261671</xdr:colOff>
      <xdr:row>51</xdr:row>
      <xdr:rowOff>211377</xdr:rowOff>
    </xdr:to>
    <xdr:cxnSp macro="">
      <xdr:nvCxnSpPr>
        <xdr:cNvPr id="128" name="Straight Arrow Connector 127"/>
        <xdr:cNvCxnSpPr/>
      </xdr:nvCxnSpPr>
      <xdr:spPr>
        <a:xfrm flipV="1">
          <a:off x="6664092" y="21682344"/>
          <a:ext cx="360329" cy="26958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563542</xdr:colOff>
      <xdr:row>50</xdr:row>
      <xdr:rowOff>36788</xdr:rowOff>
    </xdr:from>
    <xdr:ext cx="60087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9" name="TextBox 128"/>
            <xdr:cNvSpPr txBox="1"/>
          </xdr:nvSpPr>
          <xdr:spPr>
            <a:xfrm>
              <a:off x="8202592" y="21163238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𝟖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29" name="TextBox 128"/>
            <xdr:cNvSpPr txBox="1"/>
          </xdr:nvSpPr>
          <xdr:spPr>
            <a:xfrm>
              <a:off x="8202592" y="21163238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𝟖𝒅_𝒃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15</xdr:col>
      <xdr:colOff>464207</xdr:colOff>
      <xdr:row>52</xdr:row>
      <xdr:rowOff>19332</xdr:rowOff>
    </xdr:from>
    <xdr:ext cx="87851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0" name="TextBox 129"/>
            <xdr:cNvSpPr txBox="1"/>
          </xdr:nvSpPr>
          <xdr:spPr>
            <a:xfrm>
              <a:off x="8103257" y="21888732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𝟐𝟎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0" name="TextBox 129"/>
            <xdr:cNvSpPr txBox="1"/>
          </xdr:nvSpPr>
          <xdr:spPr>
            <a:xfrm>
              <a:off x="8103257" y="21888732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𝟐𝟎𝒄𝒎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22</xdr:col>
      <xdr:colOff>535677</xdr:colOff>
      <xdr:row>51</xdr:row>
      <xdr:rowOff>351672</xdr:rowOff>
    </xdr:from>
    <xdr:ext cx="1800108" cy="40491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1" name="TextBox 130"/>
            <xdr:cNvSpPr txBox="1"/>
          </xdr:nvSpPr>
          <xdr:spPr>
            <a:xfrm>
              <a:off x="13108677" y="21849597"/>
              <a:ext cx="1800108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𝑺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𝒋𝒐𝒊𝒏𝒕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𝒔𝒉𝒆𝒂𝒓</m:t>
                        </m:r>
                      </m:sub>
                    </m:sSub>
                    <m:r>
                      <a:rPr lang="en-US" sz="24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1" name="TextBox 130"/>
            <xdr:cNvSpPr txBox="1"/>
          </xdr:nvSpPr>
          <xdr:spPr>
            <a:xfrm>
              <a:off x="13108677" y="21849597"/>
              <a:ext cx="1800108" cy="4049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𝑺_(𝒋𝒐𝒊𝒏𝒕 𝒔𝒉𝒆𝒂𝒓)=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7</xdr:col>
      <xdr:colOff>209550</xdr:colOff>
      <xdr:row>54</xdr:row>
      <xdr:rowOff>326594</xdr:rowOff>
    </xdr:from>
    <xdr:ext cx="2212529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2" name="TextBox 131"/>
            <xdr:cNvSpPr txBox="1"/>
          </xdr:nvSpPr>
          <xdr:spPr>
            <a:xfrm>
              <a:off x="4324350" y="22938944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𝒊𝒇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𝒇𝒚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≥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𝟓𝟎𝟎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𝒎𝒑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2" name="TextBox 131"/>
            <xdr:cNvSpPr txBox="1"/>
          </xdr:nvSpPr>
          <xdr:spPr>
            <a:xfrm>
              <a:off x="4324350" y="22938944"/>
              <a:ext cx="2212529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𝒊𝒇 𝒇𝒚≥𝟓𝟎𝟎𝒎𝒑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13</xdr:col>
      <xdr:colOff>340495</xdr:colOff>
      <xdr:row>54</xdr:row>
      <xdr:rowOff>318685</xdr:rowOff>
    </xdr:from>
    <xdr:ext cx="66826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3" name="TextBox 132"/>
            <xdr:cNvSpPr txBox="1"/>
          </xdr:nvSpPr>
          <xdr:spPr>
            <a:xfrm>
              <a:off x="7103245" y="22931035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𝒎𝒊𝒏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3" name="TextBox 132"/>
            <xdr:cNvSpPr txBox="1"/>
          </xdr:nvSpPr>
          <xdr:spPr>
            <a:xfrm>
              <a:off x="7103245" y="22931035"/>
              <a:ext cx="66826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𝒎𝒊𝒏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15</xdr:col>
      <xdr:colOff>133038</xdr:colOff>
      <xdr:row>54</xdr:row>
      <xdr:rowOff>168974</xdr:rowOff>
    </xdr:from>
    <xdr:to>
      <xdr:col>15</xdr:col>
      <xdr:colOff>494685</xdr:colOff>
      <xdr:row>56</xdr:row>
      <xdr:rowOff>239438</xdr:rowOff>
    </xdr:to>
    <xdr:sp macro="" textlink="">
      <xdr:nvSpPr>
        <xdr:cNvPr id="134" name="Left Brace 133"/>
        <xdr:cNvSpPr/>
      </xdr:nvSpPr>
      <xdr:spPr>
        <a:xfrm>
          <a:off x="7772088" y="22781324"/>
          <a:ext cx="361647" cy="813414"/>
        </a:xfrm>
        <a:prstGeom prst="leftBrace">
          <a:avLst>
            <a:gd name="adj1" fmla="val 47473"/>
            <a:gd name="adj2" fmla="val 33787"/>
          </a:avLst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334883</xdr:colOff>
      <xdr:row>55</xdr:row>
      <xdr:rowOff>147631</xdr:rowOff>
    </xdr:from>
    <xdr:to>
      <xdr:col>13</xdr:col>
      <xdr:colOff>285637</xdr:colOff>
      <xdr:row>55</xdr:row>
      <xdr:rowOff>174589</xdr:rowOff>
    </xdr:to>
    <xdr:cxnSp macro="">
      <xdr:nvCxnSpPr>
        <xdr:cNvPr id="135" name="Straight Arrow Connector 134"/>
        <xdr:cNvCxnSpPr/>
      </xdr:nvCxnSpPr>
      <xdr:spPr>
        <a:xfrm flipV="1">
          <a:off x="6688058" y="23131456"/>
          <a:ext cx="360329" cy="26958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587508</xdr:colOff>
      <xdr:row>54</xdr:row>
      <xdr:rowOff>0</xdr:rowOff>
    </xdr:from>
    <xdr:ext cx="60087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6" name="TextBox 135"/>
            <xdr:cNvSpPr txBox="1"/>
          </xdr:nvSpPr>
          <xdr:spPr>
            <a:xfrm>
              <a:off x="8226558" y="22612350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𝟔</m:t>
                    </m:r>
                    <m:sSub>
                      <m:sSubPr>
                        <m:ctrlPr>
                          <a:rPr lang="en-US" sz="24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2400" b="1" i="1">
                            <a:latin typeface="Cambria Math" panose="02040503050406030204" pitchFamily="18" charset="0"/>
                          </a:rPr>
                          <m:t>𝒃</m:t>
                        </m:r>
                      </m:sub>
                    </m:sSub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6" name="TextBox 135"/>
            <xdr:cNvSpPr txBox="1"/>
          </xdr:nvSpPr>
          <xdr:spPr>
            <a:xfrm>
              <a:off x="8226558" y="22612350"/>
              <a:ext cx="60087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𝟔𝒅_𝒃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15</xdr:col>
      <xdr:colOff>488173</xdr:colOff>
      <xdr:row>55</xdr:row>
      <xdr:rowOff>354019</xdr:rowOff>
    </xdr:from>
    <xdr:ext cx="87851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7" name="TextBox 136"/>
            <xdr:cNvSpPr txBox="1"/>
          </xdr:nvSpPr>
          <xdr:spPr>
            <a:xfrm>
              <a:off x="8127223" y="23337844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𝟏𝟓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7" name="TextBox 136"/>
            <xdr:cNvSpPr txBox="1"/>
          </xdr:nvSpPr>
          <xdr:spPr>
            <a:xfrm>
              <a:off x="8127223" y="23337844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𝟏𝟓𝒄𝒎</a:t>
              </a:r>
              <a:endParaRPr lang="en-US" sz="2400" b="1"/>
            </a:p>
          </xdr:txBody>
        </xdr:sp>
      </mc:Fallback>
    </mc:AlternateContent>
    <xdr:clientData/>
  </xdr:oneCellAnchor>
  <xdr:oneCellAnchor>
    <xdr:from>
      <xdr:col>8</xdr:col>
      <xdr:colOff>228600</xdr:colOff>
      <xdr:row>57</xdr:row>
      <xdr:rowOff>361950</xdr:rowOff>
    </xdr:from>
    <xdr:ext cx="878510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8" name="TextBox 137"/>
            <xdr:cNvSpPr txBox="1"/>
          </xdr:nvSpPr>
          <xdr:spPr>
            <a:xfrm>
              <a:off x="4752975" y="24088725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400" b="1" i="1">
                        <a:latin typeface="Cambria Math" panose="02040503050406030204" pitchFamily="18" charset="0"/>
                      </a:rPr>
                      <m:t>𝟐𝟎</m:t>
                    </m:r>
                    <m:r>
                      <a:rPr lang="en-US" sz="24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2400" b="1"/>
            </a:p>
          </xdr:txBody>
        </xdr:sp>
      </mc:Choice>
      <mc:Fallback>
        <xdr:sp macro="" textlink="">
          <xdr:nvSpPr>
            <xdr:cNvPr id="138" name="TextBox 137"/>
            <xdr:cNvSpPr txBox="1"/>
          </xdr:nvSpPr>
          <xdr:spPr>
            <a:xfrm>
              <a:off x="4752975" y="24088725"/>
              <a:ext cx="878510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2400" b="1" i="0">
                  <a:latin typeface="Cambria Math" panose="02040503050406030204" pitchFamily="18" charset="0"/>
                </a:rPr>
                <a:t>𝟐𝟎𝒄𝒎</a:t>
              </a:r>
              <a:endParaRPr lang="en-US" sz="2400" b="1"/>
            </a:p>
          </xdr:txBody>
        </xdr:sp>
      </mc:Fallback>
    </mc:AlternateContent>
    <xdr:clientData/>
  </xdr:oneCellAnchor>
  <xdr:twoCellAnchor>
    <xdr:from>
      <xdr:col>33</xdr:col>
      <xdr:colOff>114299</xdr:colOff>
      <xdr:row>86</xdr:row>
      <xdr:rowOff>190501</xdr:rowOff>
    </xdr:from>
    <xdr:to>
      <xdr:col>33</xdr:col>
      <xdr:colOff>393220</xdr:colOff>
      <xdr:row>89</xdr:row>
      <xdr:rowOff>28576</xdr:rowOff>
    </xdr:to>
    <xdr:sp macro="" textlink="">
      <xdr:nvSpPr>
        <xdr:cNvPr id="139" name="Left Brace 138"/>
        <xdr:cNvSpPr/>
      </xdr:nvSpPr>
      <xdr:spPr>
        <a:xfrm>
          <a:off x="19173824" y="34690051"/>
          <a:ext cx="278921" cy="952500"/>
        </a:xfrm>
        <a:prstGeom prst="leftBrace">
          <a:avLst>
            <a:gd name="adj1" fmla="val 42976"/>
            <a:gd name="adj2" fmla="val 33787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333372</xdr:colOff>
      <xdr:row>86</xdr:row>
      <xdr:rowOff>180975</xdr:rowOff>
    </xdr:from>
    <xdr:to>
      <xdr:col>39</xdr:col>
      <xdr:colOff>285749</xdr:colOff>
      <xdr:row>88</xdr:row>
      <xdr:rowOff>352425</xdr:rowOff>
    </xdr:to>
    <xdr:sp macro="" textlink="">
      <xdr:nvSpPr>
        <xdr:cNvPr id="140" name="Left Brace 139"/>
        <xdr:cNvSpPr/>
      </xdr:nvSpPr>
      <xdr:spPr>
        <a:xfrm rot="10800000">
          <a:off x="21516972" y="34680525"/>
          <a:ext cx="295277" cy="914400"/>
        </a:xfrm>
        <a:prstGeom prst="leftBrace">
          <a:avLst>
            <a:gd name="adj1" fmla="val 42976"/>
            <a:gd name="adj2" fmla="val 56996"/>
          </a:avLst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440531</xdr:colOff>
      <xdr:row>1</xdr:row>
      <xdr:rowOff>167131</xdr:rowOff>
    </xdr:from>
    <xdr:ext cx="1284553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1" name="TextBox 140"/>
            <xdr:cNvSpPr txBox="1"/>
          </xdr:nvSpPr>
          <xdr:spPr>
            <a:xfrm>
              <a:off x="2012156" y="538606"/>
              <a:ext cx="1284553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𝒃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𝒎𝒎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2800" b="1"/>
            </a:p>
          </xdr:txBody>
        </xdr:sp>
      </mc:Choice>
      <mc:Fallback>
        <xdr:sp macro="" textlink="">
          <xdr:nvSpPr>
            <xdr:cNvPr id="141" name="TextBox 140"/>
            <xdr:cNvSpPr txBox="1"/>
          </xdr:nvSpPr>
          <xdr:spPr>
            <a:xfrm>
              <a:off x="2012156" y="538606"/>
              <a:ext cx="1284553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en-US" sz="2800" b="1" i="0">
                  <a:latin typeface="Cambria Math" panose="02040503050406030204" pitchFamily="18" charset="0"/>
                </a:rPr>
                <a:t>𝒃(𝒎𝒎)</a:t>
              </a:r>
              <a:endParaRPr lang="en-US" sz="2800" b="1"/>
            </a:p>
          </xdr:txBody>
        </xdr:sp>
      </mc:Fallback>
    </mc:AlternateContent>
    <xdr:clientData/>
  </xdr:oneCellAnchor>
  <xdr:oneCellAnchor>
    <xdr:from>
      <xdr:col>3</xdr:col>
      <xdr:colOff>308770</xdr:colOff>
      <xdr:row>5</xdr:row>
      <xdr:rowOff>97103</xdr:rowOff>
    </xdr:from>
    <xdr:ext cx="1356784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2" name="TextBox 141"/>
            <xdr:cNvSpPr txBox="1"/>
          </xdr:nvSpPr>
          <xdr:spPr>
            <a:xfrm>
              <a:off x="1880395" y="195447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𝒚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𝒎𝒑𝒂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42" name="TextBox 141"/>
            <xdr:cNvSpPr txBox="1"/>
          </xdr:nvSpPr>
          <xdr:spPr>
            <a:xfrm>
              <a:off x="1880395" y="195447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𝒇_(𝒚(𝒎𝒑𝒂))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369093</xdr:colOff>
      <xdr:row>3</xdr:row>
      <xdr:rowOff>171979</xdr:rowOff>
    </xdr:from>
    <xdr:ext cx="1324239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3" name="TextBox 142"/>
            <xdr:cNvSpPr txBox="1"/>
          </xdr:nvSpPr>
          <xdr:spPr>
            <a:xfrm>
              <a:off x="1940718" y="1286404"/>
              <a:ext cx="1324239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2800" b="1" i="1">
                        <a:latin typeface="Cambria Math" panose="02040503050406030204" pitchFamily="18" charset="0"/>
                      </a:rPr>
                      <m:t>𝒉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𝒎𝒎</m:t>
                    </m:r>
                    <m:r>
                      <a:rPr lang="en-US" sz="2800" b="1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2800" b="1"/>
            </a:p>
          </xdr:txBody>
        </xdr:sp>
      </mc:Choice>
      <mc:Fallback>
        <xdr:sp macro="" textlink="">
          <xdr:nvSpPr>
            <xdr:cNvPr id="143" name="TextBox 142"/>
            <xdr:cNvSpPr txBox="1"/>
          </xdr:nvSpPr>
          <xdr:spPr>
            <a:xfrm>
              <a:off x="1940718" y="1286404"/>
              <a:ext cx="1324239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spAutoFit/>
            </a:bodyPr>
            <a:lstStyle/>
            <a:p>
              <a:pPr algn="ctr"/>
              <a:r>
                <a:rPr lang="en-US" sz="2800" b="1" i="0">
                  <a:latin typeface="Cambria Math" panose="02040503050406030204" pitchFamily="18" charset="0"/>
                </a:rPr>
                <a:t>𝒉(𝒎𝒎)</a:t>
              </a:r>
              <a:endParaRPr lang="en-US" sz="2800" b="1"/>
            </a:p>
          </xdr:txBody>
        </xdr:sp>
      </mc:Fallback>
    </mc:AlternateContent>
    <xdr:clientData/>
  </xdr:oneCellAnchor>
  <xdr:oneCellAnchor>
    <xdr:from>
      <xdr:col>3</xdr:col>
      <xdr:colOff>345281</xdr:colOff>
      <xdr:row>11</xdr:row>
      <xdr:rowOff>105833</xdr:rowOff>
    </xdr:from>
    <xdr:ext cx="1356784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4" name="TextBox 143"/>
            <xdr:cNvSpPr txBox="1"/>
          </xdr:nvSpPr>
          <xdr:spPr>
            <a:xfrm>
              <a:off x="1916906" y="419205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44" name="TextBox 143"/>
            <xdr:cNvSpPr txBox="1"/>
          </xdr:nvSpPr>
          <xdr:spPr>
            <a:xfrm>
              <a:off x="1916906" y="419205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𝒅_(𝒃(𝒎𝒎))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309562</xdr:colOff>
      <xdr:row>13</xdr:row>
      <xdr:rowOff>119063</xdr:rowOff>
    </xdr:from>
    <xdr:ext cx="1356784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5" name="TextBox 144"/>
            <xdr:cNvSpPr txBox="1"/>
          </xdr:nvSpPr>
          <xdr:spPr>
            <a:xfrm>
              <a:off x="1881187" y="494823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𝒅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𝒗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45" name="TextBox 144"/>
            <xdr:cNvSpPr txBox="1"/>
          </xdr:nvSpPr>
          <xdr:spPr>
            <a:xfrm>
              <a:off x="1881187" y="4948238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𝒅_(𝒗(𝒎𝒎))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191821</xdr:colOff>
      <xdr:row>23</xdr:row>
      <xdr:rowOff>222251</xdr:rowOff>
    </xdr:from>
    <xdr:ext cx="1772709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6" name="TextBox 145"/>
            <xdr:cNvSpPr txBox="1"/>
          </xdr:nvSpPr>
          <xdr:spPr>
            <a:xfrm>
              <a:off x="2268271" y="8766176"/>
              <a:ext cx="1772709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/>
                <a:t>Pu</a:t>
              </a:r>
              <a14:m>
                <m:oMath xmlns:m="http://schemas.openxmlformats.org/officeDocument/2006/math">
                  <m:r>
                    <a:rPr lang="en-US" sz="3200" b="1" i="1">
                      <a:latin typeface="Cambria Math" panose="02040503050406030204" pitchFamily="18" charset="0"/>
                    </a:rPr>
                    <m:t>(</m:t>
                  </m:r>
                  <m:r>
                    <a:rPr lang="en-US" sz="3200" b="1" i="1">
                      <a:latin typeface="Cambria Math" panose="02040503050406030204" pitchFamily="18" charset="0"/>
                    </a:rPr>
                    <m:t>𝑵</m:t>
                  </m:r>
                  <m:r>
                    <a:rPr lang="en-US" sz="3200" b="1" i="1">
                      <a:latin typeface="Cambria Math" panose="02040503050406030204" pitchFamily="18" charset="0"/>
                    </a:rPr>
                    <m:t>)</m:t>
                  </m:r>
                </m:oMath>
              </a14:m>
              <a:endParaRPr lang="en-US" sz="1100" b="1"/>
            </a:p>
          </xdr:txBody>
        </xdr:sp>
      </mc:Choice>
      <mc:Fallback>
        <xdr:sp macro="" textlink="">
          <xdr:nvSpPr>
            <xdr:cNvPr id="146" name="TextBox 145"/>
            <xdr:cNvSpPr txBox="1"/>
          </xdr:nvSpPr>
          <xdr:spPr>
            <a:xfrm>
              <a:off x="2268271" y="8766176"/>
              <a:ext cx="1772709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/>
                <a:t>Pu</a:t>
              </a:r>
              <a:r>
                <a:rPr lang="en-US" sz="3200" b="1" i="0">
                  <a:latin typeface="Cambria Math" panose="02040503050406030204" pitchFamily="18" charset="0"/>
                </a:rPr>
                <a:t>(𝑵)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39</xdr:col>
      <xdr:colOff>391583</xdr:colOff>
      <xdr:row>78</xdr:row>
      <xdr:rowOff>338667</xdr:rowOff>
    </xdr:from>
    <xdr:to>
      <xdr:col>39</xdr:col>
      <xdr:colOff>403489</xdr:colOff>
      <xdr:row>84</xdr:row>
      <xdr:rowOff>326761</xdr:rowOff>
    </xdr:to>
    <xdr:cxnSp macro="">
      <xdr:nvCxnSpPr>
        <xdr:cNvPr id="147" name="Straight Arrow Connector 146"/>
        <xdr:cNvCxnSpPr/>
      </xdr:nvCxnSpPr>
      <xdr:spPr>
        <a:xfrm flipH="1">
          <a:off x="21918083" y="31866417"/>
          <a:ext cx="11906" cy="221694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oneCellAnchor>
    <xdr:from>
      <xdr:col>3</xdr:col>
      <xdr:colOff>31749</xdr:colOff>
      <xdr:row>15</xdr:row>
      <xdr:rowOff>42333</xdr:rowOff>
    </xdr:from>
    <xdr:ext cx="1980407" cy="5406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8" name="TextBox 147"/>
            <xdr:cNvSpPr txBox="1"/>
          </xdr:nvSpPr>
          <xdr:spPr>
            <a:xfrm>
              <a:off x="1603374" y="5614458"/>
              <a:ext cx="1980407" cy="540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𝒄𝒐𝒗𝒆𝒓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48" name="TextBox 147"/>
            <xdr:cNvSpPr txBox="1"/>
          </xdr:nvSpPr>
          <xdr:spPr>
            <a:xfrm>
              <a:off x="1603374" y="5614458"/>
              <a:ext cx="1980407" cy="540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〖𝒄𝒐𝒗𝒆𝒓〗_((𝒎𝒎))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205653</xdr:colOff>
      <xdr:row>17</xdr:row>
      <xdr:rowOff>63499</xdr:rowOff>
    </xdr:from>
    <xdr:ext cx="1656052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9" name="TextBox 148"/>
            <xdr:cNvSpPr txBox="1"/>
          </xdr:nvSpPr>
          <xdr:spPr>
            <a:xfrm>
              <a:off x="1777278" y="6378574"/>
              <a:ext cx="1656052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𝑺</m:t>
                        </m:r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(</m:t>
                        </m:r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𝒎𝒎</m:t>
                        </m:r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)</m:t>
                        </m:r>
                      </m:e>
                      <m:sub/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49" name="TextBox 148"/>
            <xdr:cNvSpPr txBox="1"/>
          </xdr:nvSpPr>
          <xdr:spPr>
            <a:xfrm>
              <a:off x="1777278" y="6378574"/>
              <a:ext cx="1656052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 i="0">
                  <a:latin typeface="Cambria Math" panose="02040503050406030204" pitchFamily="18" charset="0"/>
                </a:rPr>
                <a:t>〖</a:t>
              </a:r>
              <a:r>
                <a:rPr lang="en-US" sz="4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𝑺(𝒎𝒎)〗_</a:t>
              </a:r>
              <a:endParaRPr lang="en-US" sz="1100" b="1"/>
            </a:p>
          </xdr:txBody>
        </xdr:sp>
      </mc:Fallback>
    </mc:AlternateContent>
    <xdr:clientData/>
  </xdr:oneCellAnchor>
  <xdr:twoCellAnchor editAs="oneCell">
    <xdr:from>
      <xdr:col>5</xdr:col>
      <xdr:colOff>1056032</xdr:colOff>
      <xdr:row>89</xdr:row>
      <xdr:rowOff>959</xdr:rowOff>
    </xdr:from>
    <xdr:to>
      <xdr:col>19</xdr:col>
      <xdr:colOff>107156</xdr:colOff>
      <xdr:row>94</xdr:row>
      <xdr:rowOff>111502</xdr:rowOff>
    </xdr:to>
    <xdr:pic>
      <xdr:nvPicPr>
        <xdr:cNvPr id="150" name="Picture 1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7307" y="35614934"/>
          <a:ext cx="6537774" cy="1967918"/>
        </a:xfrm>
        <a:prstGeom prst="rect">
          <a:avLst/>
        </a:prstGeom>
      </xdr:spPr>
    </xdr:pic>
    <xdr:clientData/>
  </xdr:twoCellAnchor>
  <xdr:twoCellAnchor>
    <xdr:from>
      <xdr:col>30</xdr:col>
      <xdr:colOff>317500</xdr:colOff>
      <xdr:row>81</xdr:row>
      <xdr:rowOff>345109</xdr:rowOff>
    </xdr:from>
    <xdr:to>
      <xdr:col>31</xdr:col>
      <xdr:colOff>27609</xdr:colOff>
      <xdr:row>83</xdr:row>
      <xdr:rowOff>13804</xdr:rowOff>
    </xdr:to>
    <xdr:cxnSp macro="">
      <xdr:nvCxnSpPr>
        <xdr:cNvPr id="151" name="Straight Arrow Connector 150"/>
        <xdr:cNvCxnSpPr/>
      </xdr:nvCxnSpPr>
      <xdr:spPr>
        <a:xfrm>
          <a:off x="17491075" y="32987284"/>
          <a:ext cx="338759" cy="41164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193261</xdr:colOff>
      <xdr:row>60</xdr:row>
      <xdr:rowOff>317500</xdr:rowOff>
    </xdr:from>
    <xdr:to>
      <xdr:col>31</xdr:col>
      <xdr:colOff>234674</xdr:colOff>
      <xdr:row>61</xdr:row>
      <xdr:rowOff>331305</xdr:rowOff>
    </xdr:to>
    <xdr:cxnSp macro="">
      <xdr:nvCxnSpPr>
        <xdr:cNvPr id="152" name="Straight Arrow Connector 151"/>
        <xdr:cNvCxnSpPr/>
      </xdr:nvCxnSpPr>
      <xdr:spPr>
        <a:xfrm flipH="1">
          <a:off x="17995486" y="25158700"/>
          <a:ext cx="41413" cy="3852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333375</xdr:colOff>
      <xdr:row>9</xdr:row>
      <xdr:rowOff>86320</xdr:rowOff>
    </xdr:from>
    <xdr:ext cx="1356784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4" name="TextBox 153"/>
            <xdr:cNvSpPr txBox="1"/>
          </xdr:nvSpPr>
          <xdr:spPr>
            <a:xfrm>
              <a:off x="1905000" y="3429595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𝒎𝒑𝒂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54" name="TextBox 153"/>
            <xdr:cNvSpPr txBox="1"/>
          </xdr:nvSpPr>
          <xdr:spPr>
            <a:xfrm>
              <a:off x="1905000" y="3429595"/>
              <a:ext cx="1356784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𝒇_(𝒄(𝒎𝒑𝒂))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261143</xdr:colOff>
      <xdr:row>7</xdr:row>
      <xdr:rowOff>61384</xdr:rowOff>
    </xdr:from>
    <xdr:ext cx="1476087" cy="54066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5" name="TextBox 154"/>
            <xdr:cNvSpPr txBox="1"/>
          </xdr:nvSpPr>
          <xdr:spPr>
            <a:xfrm>
              <a:off x="1832768" y="2661709"/>
              <a:ext cx="1476087" cy="540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𝒇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𝒚𝒕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𝒎𝒑𝒂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55" name="TextBox 154"/>
            <xdr:cNvSpPr txBox="1"/>
          </xdr:nvSpPr>
          <xdr:spPr>
            <a:xfrm>
              <a:off x="1832768" y="2661709"/>
              <a:ext cx="1476087" cy="5406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𝒇_(𝒚𝒕(𝒎𝒑𝒂))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205653</xdr:colOff>
      <xdr:row>19</xdr:row>
      <xdr:rowOff>63499</xdr:rowOff>
    </xdr:from>
    <xdr:ext cx="1656052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6" name="TextBox 155"/>
            <xdr:cNvSpPr txBox="1"/>
          </xdr:nvSpPr>
          <xdr:spPr>
            <a:xfrm>
              <a:off x="1777278" y="7121524"/>
              <a:ext cx="1656052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1" i="1">
                            <a:latin typeface="Cambria Math" panose="02040503050406030204" pitchFamily="18" charset="0"/>
                          </a:rPr>
                          <m:t>𝒏</m:t>
                        </m:r>
                      </m:e>
                      <m:sub>
                        <m:r>
                          <a:rPr lang="en-US" sz="40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𝒍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56" name="TextBox 155"/>
            <xdr:cNvSpPr txBox="1"/>
          </xdr:nvSpPr>
          <xdr:spPr>
            <a:xfrm>
              <a:off x="1777278" y="7121524"/>
              <a:ext cx="1656052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 i="0">
                  <a:latin typeface="Cambria Math" panose="02040503050406030204" pitchFamily="18" charset="0"/>
                </a:rPr>
                <a:t>𝒏_</a:t>
              </a:r>
              <a:r>
                <a:rPr lang="en-US" sz="40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𝒍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348528</xdr:colOff>
      <xdr:row>21</xdr:row>
      <xdr:rowOff>47624</xdr:rowOff>
    </xdr:from>
    <xdr:ext cx="365847" cy="62613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57" name="TextBox 156"/>
            <xdr:cNvSpPr txBox="1"/>
          </xdr:nvSpPr>
          <xdr:spPr>
            <a:xfrm>
              <a:off x="2424978" y="7848599"/>
              <a:ext cx="365847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40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4000" b="1" i="1">
                            <a:latin typeface="Cambria Math" panose="02040503050406030204" pitchFamily="18" charset="0"/>
                          </a:rPr>
                          <m:t>𝒏</m:t>
                        </m:r>
                      </m:e>
                      <m:sub/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57" name="TextBox 156"/>
            <xdr:cNvSpPr txBox="1"/>
          </xdr:nvSpPr>
          <xdr:spPr>
            <a:xfrm>
              <a:off x="2424978" y="7848599"/>
              <a:ext cx="365847" cy="626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4000" b="1" i="0">
                  <a:latin typeface="Cambria Math" panose="02040503050406030204" pitchFamily="18" charset="0"/>
                </a:rPr>
                <a:t>𝒏_</a:t>
              </a:r>
              <a:endParaRPr lang="en-US" sz="1100" b="1"/>
            </a:p>
          </xdr:txBody>
        </xdr:sp>
      </mc:Fallback>
    </mc:AlternateContent>
    <xdr:clientData/>
  </xdr:oneCellAnchor>
  <xdr:twoCellAnchor editAs="oneCell">
    <xdr:from>
      <xdr:col>3</xdr:col>
      <xdr:colOff>321471</xdr:colOff>
      <xdr:row>25</xdr:row>
      <xdr:rowOff>107155</xdr:rowOff>
    </xdr:from>
    <xdr:to>
      <xdr:col>7</xdr:col>
      <xdr:colOff>309564</xdr:colOff>
      <xdr:row>26</xdr:row>
      <xdr:rowOff>296837</xdr:rowOff>
    </xdr:to>
    <xdr:pic>
      <xdr:nvPicPr>
        <xdr:cNvPr id="158" name="Picture 15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93096" y="9736930"/>
          <a:ext cx="2531268" cy="599257"/>
        </a:xfrm>
        <a:prstGeom prst="rect">
          <a:avLst/>
        </a:prstGeom>
      </xdr:spPr>
    </xdr:pic>
    <xdr:clientData/>
  </xdr:twoCellAnchor>
  <xdr:twoCellAnchor editAs="oneCell">
    <xdr:from>
      <xdr:col>4</xdr:col>
      <xdr:colOff>297656</xdr:colOff>
      <xdr:row>27</xdr:row>
      <xdr:rowOff>71436</xdr:rowOff>
    </xdr:from>
    <xdr:to>
      <xdr:col>6</xdr:col>
      <xdr:colOff>11906</xdr:colOff>
      <xdr:row>28</xdr:row>
      <xdr:rowOff>323568</xdr:rowOff>
    </xdr:to>
    <xdr:pic>
      <xdr:nvPicPr>
        <xdr:cNvPr id="159" name="Picture 15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74106" y="10520361"/>
          <a:ext cx="1343025" cy="661707"/>
        </a:xfrm>
        <a:prstGeom prst="rect">
          <a:avLst/>
        </a:prstGeom>
      </xdr:spPr>
    </xdr:pic>
    <xdr:clientData/>
  </xdr:twoCellAnchor>
  <xdr:oneCellAnchor>
    <xdr:from>
      <xdr:col>4</xdr:col>
      <xdr:colOff>321467</xdr:colOff>
      <xdr:row>29</xdr:row>
      <xdr:rowOff>166687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0" name="TextBox 159"/>
            <xdr:cNvSpPr txBox="1"/>
          </xdr:nvSpPr>
          <xdr:spPr>
            <a:xfrm>
              <a:off x="2397917" y="11434762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𝒈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0" name="TextBox 159"/>
            <xdr:cNvSpPr txBox="1"/>
          </xdr:nvSpPr>
          <xdr:spPr>
            <a:xfrm>
              <a:off x="2397917" y="11434762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𝑨_(𝒈(𝒎𝒎𝟐))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</xdr:col>
      <xdr:colOff>297654</xdr:colOff>
      <xdr:row>31</xdr:row>
      <xdr:rowOff>35718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1" name="TextBox 160"/>
            <xdr:cNvSpPr txBox="1"/>
          </xdr:nvSpPr>
          <xdr:spPr>
            <a:xfrm>
              <a:off x="2374104" y="12122943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1" name="TextBox 160"/>
            <xdr:cNvSpPr txBox="1"/>
          </xdr:nvSpPr>
          <xdr:spPr>
            <a:xfrm>
              <a:off x="2374104" y="12122943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𝑨_(𝒄𝒉(𝒎𝒎𝟐))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</xdr:col>
      <xdr:colOff>47624</xdr:colOff>
      <xdr:row>33</xdr:row>
      <xdr:rowOff>119062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2" name="TextBox 161"/>
            <xdr:cNvSpPr txBox="1"/>
          </xdr:nvSpPr>
          <xdr:spPr>
            <a:xfrm>
              <a:off x="1619249" y="1285398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𝒔𝒉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2" name="TextBox 161"/>
            <xdr:cNvSpPr txBox="1"/>
          </xdr:nvSpPr>
          <xdr:spPr>
            <a:xfrm>
              <a:off x="1619249" y="1285398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𝑨_(𝒔𝒉(𝒎𝒎𝟐))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33</xdr:row>
      <xdr:rowOff>346472</xdr:rowOff>
    </xdr:from>
    <xdr:ext cx="65" cy="375680"/>
    <xdr:sp macro="" textlink="">
      <xdr:nvSpPr>
        <xdr:cNvPr id="163" name="TextBox 162"/>
        <xdr:cNvSpPr txBox="1"/>
      </xdr:nvSpPr>
      <xdr:spPr>
        <a:xfrm>
          <a:off x="12782550" y="1308139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5</xdr:col>
      <xdr:colOff>792956</xdr:colOff>
      <xdr:row>33</xdr:row>
      <xdr:rowOff>172817</xdr:rowOff>
    </xdr:from>
    <xdr:ext cx="1383584" cy="522964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4" name="TextBox 163"/>
            <xdr:cNvSpPr txBox="1"/>
          </xdr:nvSpPr>
          <xdr:spPr>
            <a:xfrm>
              <a:off x="3374231" y="12907742"/>
              <a:ext cx="1383584" cy="5229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𝑛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f>
                      <m:fPr>
                        <m:ctrlPr>
                          <a:rPr lang="en-US" sz="20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2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𝜋</m:t>
                        </m:r>
                      </m:num>
                      <m:den>
                        <m:r>
                          <a:rPr lang="en-US" sz="2000" b="0" i="1">
                            <a:latin typeface="Cambria Math" panose="02040503050406030204" pitchFamily="18" charset="0"/>
                          </a:rPr>
                          <m:t>4</m:t>
                        </m:r>
                      </m:den>
                    </m:f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lang="en-US" sz="2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𝑑𝑣</m:t>
                        </m:r>
                      </m:e>
                      <m:sup>
                        <m:r>
                          <a:rPr lang="en-US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164" name="TextBox 163"/>
            <xdr:cNvSpPr txBox="1"/>
          </xdr:nvSpPr>
          <xdr:spPr>
            <a:xfrm>
              <a:off x="3374231" y="12907742"/>
              <a:ext cx="1383584" cy="5229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𝑛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𝜋/</a:t>
              </a:r>
              <a:r>
                <a:rPr lang="en-US" sz="2000" b="0" i="0">
                  <a:latin typeface="Cambria Math" panose="02040503050406030204" pitchFamily="18" charset="0"/>
                </a:rPr>
                <a:t>4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×〖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𝑑𝑣〗^2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3</xdr:col>
      <xdr:colOff>47624</xdr:colOff>
      <xdr:row>35</xdr:row>
      <xdr:rowOff>119062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5" name="TextBox 164"/>
            <xdr:cNvSpPr txBox="1"/>
          </xdr:nvSpPr>
          <xdr:spPr>
            <a:xfrm>
              <a:off x="1619249" y="1367313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5" name="TextBox 164"/>
            <xdr:cNvSpPr txBox="1"/>
          </xdr:nvSpPr>
          <xdr:spPr>
            <a:xfrm>
              <a:off x="1619249" y="1367313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𝒃_(𝒄𝟏(𝒎𝒎))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35</xdr:row>
      <xdr:rowOff>346472</xdr:rowOff>
    </xdr:from>
    <xdr:ext cx="65" cy="375680"/>
    <xdr:sp macro="" textlink="">
      <xdr:nvSpPr>
        <xdr:cNvPr id="166" name="TextBox 165"/>
        <xdr:cNvSpPr txBox="1"/>
      </xdr:nvSpPr>
      <xdr:spPr>
        <a:xfrm>
          <a:off x="12782550" y="1390054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5</xdr:col>
      <xdr:colOff>638175</xdr:colOff>
      <xdr:row>35</xdr:row>
      <xdr:rowOff>361093</xdr:rowOff>
    </xdr:from>
    <xdr:ext cx="1595630" cy="313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7" name="TextBox 166"/>
            <xdr:cNvSpPr txBox="1"/>
          </xdr:nvSpPr>
          <xdr:spPr>
            <a:xfrm>
              <a:off x="3219450" y="1391516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𝑐𝑜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𝑣𝑒𝑟</m:t>
                    </m:r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167" name="TextBox 166"/>
            <xdr:cNvSpPr txBox="1"/>
          </xdr:nvSpPr>
          <xdr:spPr>
            <a:xfrm>
              <a:off x="3219450" y="1391516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𝑏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−2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×𝑐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𝑜𝑣𝑒𝑟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3</xdr:col>
      <xdr:colOff>47624</xdr:colOff>
      <xdr:row>37</xdr:row>
      <xdr:rowOff>119062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8" name="TextBox 167"/>
            <xdr:cNvSpPr txBox="1"/>
          </xdr:nvSpPr>
          <xdr:spPr>
            <a:xfrm>
              <a:off x="1619249" y="1449228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68" name="TextBox 167"/>
            <xdr:cNvSpPr txBox="1"/>
          </xdr:nvSpPr>
          <xdr:spPr>
            <a:xfrm>
              <a:off x="1619249" y="1449228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𝒃_(𝒄𝟐(𝒎𝒎))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37</xdr:row>
      <xdr:rowOff>346472</xdr:rowOff>
    </xdr:from>
    <xdr:ext cx="65" cy="375680"/>
    <xdr:sp macro="" textlink="">
      <xdr:nvSpPr>
        <xdr:cNvPr id="169" name="TextBox 168"/>
        <xdr:cNvSpPr txBox="1"/>
      </xdr:nvSpPr>
      <xdr:spPr>
        <a:xfrm>
          <a:off x="12782550" y="1471969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5</xdr:col>
      <xdr:colOff>638175</xdr:colOff>
      <xdr:row>37</xdr:row>
      <xdr:rowOff>361093</xdr:rowOff>
    </xdr:from>
    <xdr:ext cx="1595630" cy="313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0" name="TextBox 169"/>
            <xdr:cNvSpPr txBox="1"/>
          </xdr:nvSpPr>
          <xdr:spPr>
            <a:xfrm>
              <a:off x="3219450" y="1473431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𝑐𝑜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𝑣𝑒𝑟</m:t>
                    </m:r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170" name="TextBox 169"/>
            <xdr:cNvSpPr txBox="1"/>
          </xdr:nvSpPr>
          <xdr:spPr>
            <a:xfrm>
              <a:off x="3219450" y="1473431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ℎ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−2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×𝑐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𝑜𝑣𝑒𝑟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3</xdr:col>
      <xdr:colOff>47624</xdr:colOff>
      <xdr:row>39</xdr:row>
      <xdr:rowOff>119062</xdr:rowOff>
    </xdr:from>
    <xdr:ext cx="1750220" cy="53835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1" name="TextBox 170"/>
            <xdr:cNvSpPr txBox="1"/>
          </xdr:nvSpPr>
          <xdr:spPr>
            <a:xfrm>
              <a:off x="1619249" y="1531143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𝒃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𝒄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(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𝒎𝒎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71" name="TextBox 170"/>
            <xdr:cNvSpPr txBox="1"/>
          </xdr:nvSpPr>
          <xdr:spPr>
            <a:xfrm>
              <a:off x="1619249" y="15311437"/>
              <a:ext cx="1750220" cy="5383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𝒃_(𝒄𝟐(𝒎𝒎))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39</xdr:row>
      <xdr:rowOff>346472</xdr:rowOff>
    </xdr:from>
    <xdr:ext cx="65" cy="375680"/>
    <xdr:sp macro="" textlink="">
      <xdr:nvSpPr>
        <xdr:cNvPr id="172" name="TextBox 171"/>
        <xdr:cNvSpPr txBox="1"/>
      </xdr:nvSpPr>
      <xdr:spPr>
        <a:xfrm>
          <a:off x="12782550" y="1553884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5</xdr:col>
      <xdr:colOff>638175</xdr:colOff>
      <xdr:row>39</xdr:row>
      <xdr:rowOff>361093</xdr:rowOff>
    </xdr:from>
    <xdr:ext cx="1595630" cy="31309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3" name="TextBox 172"/>
            <xdr:cNvSpPr txBox="1"/>
          </xdr:nvSpPr>
          <xdr:spPr>
            <a:xfrm>
              <a:off x="3219450" y="1555346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20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−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2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en-US" sz="2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𝑐𝑜</m:t>
                    </m:r>
                    <m:r>
                      <a:rPr lang="en-US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𝑣𝑒𝑟</m:t>
                    </m:r>
                  </m:oMath>
                </m:oMathPara>
              </a14:m>
              <a:endParaRPr lang="en-US" sz="2400"/>
            </a:p>
          </xdr:txBody>
        </xdr:sp>
      </mc:Choice>
      <mc:Fallback>
        <xdr:sp macro="" textlink="">
          <xdr:nvSpPr>
            <xdr:cNvPr id="173" name="TextBox 172"/>
            <xdr:cNvSpPr txBox="1"/>
          </xdr:nvSpPr>
          <xdr:spPr>
            <a:xfrm>
              <a:off x="3219450" y="15553468"/>
              <a:ext cx="1595630" cy="31309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n-US" sz="2000" b="0" i="0">
                  <a:latin typeface="Cambria Math" panose="02040503050406030204" pitchFamily="18" charset="0"/>
                </a:rPr>
                <a:t>ℎ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−2</a:t>
              </a:r>
              <a:r>
                <a:rPr lang="en-US" sz="200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×𝑐</a:t>
              </a:r>
              <a:r>
                <a:rPr lang="en-US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𝑜𝑣𝑒𝑟</a:t>
              </a:r>
              <a:endParaRPr lang="en-US" sz="2400"/>
            </a:p>
          </xdr:txBody>
        </xdr:sp>
      </mc:Fallback>
    </mc:AlternateContent>
    <xdr:clientData/>
  </xdr:oneCellAnchor>
  <xdr:oneCellAnchor>
    <xdr:from>
      <xdr:col>22</xdr:col>
      <xdr:colOff>209550</xdr:colOff>
      <xdr:row>41</xdr:row>
      <xdr:rowOff>346472</xdr:rowOff>
    </xdr:from>
    <xdr:ext cx="65" cy="375680"/>
    <xdr:sp macro="" textlink="">
      <xdr:nvSpPr>
        <xdr:cNvPr id="174" name="TextBox 173"/>
        <xdr:cNvSpPr txBox="1"/>
      </xdr:nvSpPr>
      <xdr:spPr>
        <a:xfrm>
          <a:off x="12782550" y="1635799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0</xdr:col>
      <xdr:colOff>202406</xdr:colOff>
      <xdr:row>41</xdr:row>
      <xdr:rowOff>142875</xdr:rowOff>
    </xdr:from>
    <xdr:ext cx="1095374" cy="571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5" name="TextBox 174"/>
            <xdr:cNvSpPr txBox="1"/>
          </xdr:nvSpPr>
          <xdr:spPr>
            <a:xfrm>
              <a:off x="202406" y="16154400"/>
              <a:ext cx="1095374" cy="571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𝒔𝒉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75" name="TextBox 174"/>
            <xdr:cNvSpPr txBox="1"/>
          </xdr:nvSpPr>
          <xdr:spPr>
            <a:xfrm>
              <a:off x="202406" y="16154400"/>
              <a:ext cx="1095374" cy="571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𝑨_𝒔𝒉𝟏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43</xdr:row>
      <xdr:rowOff>346472</xdr:rowOff>
    </xdr:from>
    <xdr:ext cx="65" cy="375680"/>
    <xdr:sp macro="" textlink="">
      <xdr:nvSpPr>
        <xdr:cNvPr id="176" name="TextBox 175"/>
        <xdr:cNvSpPr txBox="1"/>
      </xdr:nvSpPr>
      <xdr:spPr>
        <a:xfrm>
          <a:off x="12782550" y="1717714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oneCellAnchor>
    <xdr:from>
      <xdr:col>0</xdr:col>
      <xdr:colOff>202406</xdr:colOff>
      <xdr:row>43</xdr:row>
      <xdr:rowOff>142874</xdr:rowOff>
    </xdr:from>
    <xdr:ext cx="1095374" cy="571501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7" name="TextBox 176"/>
            <xdr:cNvSpPr txBox="1"/>
          </xdr:nvSpPr>
          <xdr:spPr>
            <a:xfrm>
              <a:off x="202406" y="16973549"/>
              <a:ext cx="1095374" cy="5715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32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𝒔𝒉</m:t>
                        </m:r>
                        <m:r>
                          <a:rPr lang="en-US" sz="3200" b="1" i="1">
                            <a:latin typeface="Cambria Math" panose="02040503050406030204" pitchFamily="18" charset="0"/>
                          </a:rPr>
                          <m:t>𝟐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>
        <xdr:sp macro="" textlink="">
          <xdr:nvSpPr>
            <xdr:cNvPr id="177" name="TextBox 176"/>
            <xdr:cNvSpPr txBox="1"/>
          </xdr:nvSpPr>
          <xdr:spPr>
            <a:xfrm>
              <a:off x="202406" y="16973549"/>
              <a:ext cx="1095374" cy="5715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3200" b="1" i="0">
                  <a:latin typeface="Cambria Math" panose="02040503050406030204" pitchFamily="18" charset="0"/>
                </a:rPr>
                <a:t>𝑨_𝒔𝒉𝟐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22</xdr:col>
      <xdr:colOff>209550</xdr:colOff>
      <xdr:row>45</xdr:row>
      <xdr:rowOff>0</xdr:rowOff>
    </xdr:from>
    <xdr:ext cx="65" cy="375680"/>
    <xdr:sp macro="" textlink="">
      <xdr:nvSpPr>
        <xdr:cNvPr id="178" name="TextBox 177"/>
        <xdr:cNvSpPr txBox="1"/>
      </xdr:nvSpPr>
      <xdr:spPr>
        <a:xfrm>
          <a:off x="12782550" y="1799629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twoCellAnchor editAs="oneCell">
    <xdr:from>
      <xdr:col>3</xdr:col>
      <xdr:colOff>202405</xdr:colOff>
      <xdr:row>41</xdr:row>
      <xdr:rowOff>47624</xdr:rowOff>
    </xdr:from>
    <xdr:to>
      <xdr:col>8</xdr:col>
      <xdr:colOff>132776</xdr:colOff>
      <xdr:row>42</xdr:row>
      <xdr:rowOff>333375</xdr:rowOff>
    </xdr:to>
    <xdr:pic>
      <xdr:nvPicPr>
        <xdr:cNvPr id="180" name="Picture 17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74030" y="16059149"/>
          <a:ext cx="2883121" cy="695326"/>
        </a:xfrm>
        <a:prstGeom prst="rect">
          <a:avLst/>
        </a:prstGeom>
      </xdr:spPr>
    </xdr:pic>
    <xdr:clientData/>
  </xdr:twoCellAnchor>
  <xdr:twoCellAnchor editAs="oneCell">
    <xdr:from>
      <xdr:col>4</xdr:col>
      <xdr:colOff>273841</xdr:colOff>
      <xdr:row>43</xdr:row>
      <xdr:rowOff>47624</xdr:rowOff>
    </xdr:from>
    <xdr:to>
      <xdr:col>6</xdr:col>
      <xdr:colOff>285748</xdr:colOff>
      <xdr:row>44</xdr:row>
      <xdr:rowOff>335615</xdr:rowOff>
    </xdr:to>
    <xdr:pic>
      <xdr:nvPicPr>
        <xdr:cNvPr id="181" name="Picture 18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50291" y="16878299"/>
          <a:ext cx="1640682" cy="697566"/>
        </a:xfrm>
        <a:prstGeom prst="rect">
          <a:avLst/>
        </a:prstGeom>
      </xdr:spPr>
    </xdr:pic>
    <xdr:clientData/>
  </xdr:twoCellAnchor>
  <xdr:oneCellAnchor>
    <xdr:from>
      <xdr:col>22</xdr:col>
      <xdr:colOff>209550</xdr:colOff>
      <xdr:row>45</xdr:row>
      <xdr:rowOff>346472</xdr:rowOff>
    </xdr:from>
    <xdr:ext cx="65" cy="375680"/>
    <xdr:sp macro="" textlink="">
      <xdr:nvSpPr>
        <xdr:cNvPr id="183" name="TextBox 182"/>
        <xdr:cNvSpPr txBox="1"/>
      </xdr:nvSpPr>
      <xdr:spPr>
        <a:xfrm>
          <a:off x="12782550" y="18815447"/>
          <a:ext cx="6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2400"/>
        </a:p>
      </xdr:txBody>
    </xdr:sp>
    <xdr:clientData/>
  </xdr:oneCellAnchor>
  <xdr:twoCellAnchor editAs="oneCell">
    <xdr:from>
      <xdr:col>6</xdr:col>
      <xdr:colOff>357186</xdr:colOff>
      <xdr:row>79</xdr:row>
      <xdr:rowOff>238126</xdr:rowOff>
    </xdr:from>
    <xdr:to>
      <xdr:col>18</xdr:col>
      <xdr:colOff>69475</xdr:colOff>
      <xdr:row>81</xdr:row>
      <xdr:rowOff>190499</xdr:rowOff>
    </xdr:to>
    <xdr:pic>
      <xdr:nvPicPr>
        <xdr:cNvPr id="184" name="Picture 18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62411" y="32137351"/>
          <a:ext cx="5541589" cy="695323"/>
        </a:xfrm>
        <a:prstGeom prst="rect">
          <a:avLst/>
        </a:prstGeom>
      </xdr:spPr>
    </xdr:pic>
    <xdr:clientData/>
  </xdr:twoCellAnchor>
  <xdr:twoCellAnchor editAs="oneCell">
    <xdr:from>
      <xdr:col>6</xdr:col>
      <xdr:colOff>130968</xdr:colOff>
      <xdr:row>82</xdr:row>
      <xdr:rowOff>178593</xdr:rowOff>
    </xdr:from>
    <xdr:to>
      <xdr:col>16</xdr:col>
      <xdr:colOff>159455</xdr:colOff>
      <xdr:row>84</xdr:row>
      <xdr:rowOff>321468</xdr:rowOff>
    </xdr:to>
    <xdr:pic>
      <xdr:nvPicPr>
        <xdr:cNvPr id="185" name="Picture 184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836193" y="33192243"/>
          <a:ext cx="4886237" cy="885825"/>
        </a:xfrm>
        <a:prstGeom prst="rect">
          <a:avLst/>
        </a:prstGeom>
      </xdr:spPr>
    </xdr:pic>
    <xdr:clientData/>
  </xdr:twoCellAnchor>
  <xdr:twoCellAnchor editAs="oneCell">
    <xdr:from>
      <xdr:col>5</xdr:col>
      <xdr:colOff>964406</xdr:colOff>
      <xdr:row>85</xdr:row>
      <xdr:rowOff>273843</xdr:rowOff>
    </xdr:from>
    <xdr:to>
      <xdr:col>17</xdr:col>
      <xdr:colOff>202275</xdr:colOff>
      <xdr:row>88</xdr:row>
      <xdr:rowOff>297747</xdr:rowOff>
    </xdr:to>
    <xdr:pic>
      <xdr:nvPicPr>
        <xdr:cNvPr id="186" name="Picture 18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545681" y="34401918"/>
          <a:ext cx="5657719" cy="1138329"/>
        </a:xfrm>
        <a:prstGeom prst="rect">
          <a:avLst/>
        </a:prstGeom>
      </xdr:spPr>
    </xdr:pic>
    <xdr:clientData/>
  </xdr:twoCellAnchor>
  <xdr:twoCellAnchor>
    <xdr:from>
      <xdr:col>18</xdr:col>
      <xdr:colOff>0</xdr:colOff>
      <xdr:row>83</xdr:row>
      <xdr:rowOff>193646</xdr:rowOff>
    </xdr:from>
    <xdr:to>
      <xdr:col>19</xdr:col>
      <xdr:colOff>130735</xdr:colOff>
      <xdr:row>83</xdr:row>
      <xdr:rowOff>317500</xdr:rowOff>
    </xdr:to>
    <xdr:cxnSp macro="">
      <xdr:nvCxnSpPr>
        <xdr:cNvPr id="187" name="Straight Arrow Connector 186"/>
        <xdr:cNvCxnSpPr/>
      </xdr:nvCxnSpPr>
      <xdr:spPr>
        <a:xfrm>
          <a:off x="9534525" y="33578771"/>
          <a:ext cx="664135" cy="123854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35719</xdr:colOff>
      <xdr:row>86</xdr:row>
      <xdr:rowOff>369093</xdr:rowOff>
    </xdr:from>
    <xdr:to>
      <xdr:col>19</xdr:col>
      <xdr:colOff>797718</xdr:colOff>
      <xdr:row>87</xdr:row>
      <xdr:rowOff>3145</xdr:rowOff>
    </xdr:to>
    <xdr:cxnSp macro="">
      <xdr:nvCxnSpPr>
        <xdr:cNvPr id="188" name="Straight Arrow Connector 187"/>
        <xdr:cNvCxnSpPr/>
      </xdr:nvCxnSpPr>
      <xdr:spPr>
        <a:xfrm flipV="1">
          <a:off x="10103644" y="34868643"/>
          <a:ext cx="761999" cy="5527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</xdr:colOff>
      <xdr:row>91</xdr:row>
      <xdr:rowOff>238126</xdr:rowOff>
    </xdr:from>
    <xdr:to>
      <xdr:col>19</xdr:col>
      <xdr:colOff>904875</xdr:colOff>
      <xdr:row>91</xdr:row>
      <xdr:rowOff>309562</xdr:rowOff>
    </xdr:to>
    <xdr:cxnSp macro="">
      <xdr:nvCxnSpPr>
        <xdr:cNvPr id="189" name="Straight Arrow Connector 188"/>
        <xdr:cNvCxnSpPr/>
      </xdr:nvCxnSpPr>
      <xdr:spPr>
        <a:xfrm flipV="1">
          <a:off x="10079831" y="36595051"/>
          <a:ext cx="892969" cy="71436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357188</xdr:colOff>
      <xdr:row>96</xdr:row>
      <xdr:rowOff>285750</xdr:rowOff>
    </xdr:from>
    <xdr:to>
      <xdr:col>19</xdr:col>
      <xdr:colOff>583407</xdr:colOff>
      <xdr:row>97</xdr:row>
      <xdr:rowOff>-1</xdr:rowOff>
    </xdr:to>
    <xdr:cxnSp macro="">
      <xdr:nvCxnSpPr>
        <xdr:cNvPr id="191" name="Straight Arrow Connector 190"/>
        <xdr:cNvCxnSpPr/>
      </xdr:nvCxnSpPr>
      <xdr:spPr>
        <a:xfrm flipV="1">
          <a:off x="9358313" y="38500050"/>
          <a:ext cx="1293019" cy="85724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33543</xdr:colOff>
      <xdr:row>80</xdr:row>
      <xdr:rowOff>35029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2" name="TextBox 191"/>
            <xdr:cNvSpPr txBox="1"/>
          </xdr:nvSpPr>
          <xdr:spPr>
            <a:xfrm>
              <a:off x="18464418" y="32305729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192" name="TextBox 191"/>
            <xdr:cNvSpPr txBox="1"/>
          </xdr:nvSpPr>
          <xdr:spPr>
            <a:xfrm>
              <a:off x="18464418" y="32305729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oneCellAnchor>
    <xdr:from>
      <xdr:col>32</xdr:col>
      <xdr:colOff>59531</xdr:colOff>
      <xdr:row>81</xdr:row>
      <xdr:rowOff>47625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3" name="TextBox 192"/>
            <xdr:cNvSpPr txBox="1"/>
          </xdr:nvSpPr>
          <xdr:spPr>
            <a:xfrm>
              <a:off x="18490406" y="32689800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193" name="TextBox 192"/>
            <xdr:cNvSpPr txBox="1"/>
          </xdr:nvSpPr>
          <xdr:spPr>
            <a:xfrm>
              <a:off x="18490406" y="32689800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twoCellAnchor>
    <xdr:from>
      <xdr:col>9</xdr:col>
      <xdr:colOff>119062</xdr:colOff>
      <xdr:row>69</xdr:row>
      <xdr:rowOff>345281</xdr:rowOff>
    </xdr:from>
    <xdr:to>
      <xdr:col>18</xdr:col>
      <xdr:colOff>357187</xdr:colOff>
      <xdr:row>69</xdr:row>
      <xdr:rowOff>345282</xdr:rowOff>
    </xdr:to>
    <xdr:cxnSp macro="">
      <xdr:nvCxnSpPr>
        <xdr:cNvPr id="195" name="Straight Arrow Connector 194"/>
        <xdr:cNvCxnSpPr/>
      </xdr:nvCxnSpPr>
      <xdr:spPr>
        <a:xfrm flipV="1">
          <a:off x="5053012" y="28529756"/>
          <a:ext cx="4838700" cy="1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178594</xdr:colOff>
      <xdr:row>64</xdr:row>
      <xdr:rowOff>321468</xdr:rowOff>
    </xdr:from>
    <xdr:to>
      <xdr:col>16</xdr:col>
      <xdr:colOff>369095</xdr:colOff>
      <xdr:row>64</xdr:row>
      <xdr:rowOff>333375</xdr:rowOff>
    </xdr:to>
    <xdr:cxnSp macro="">
      <xdr:nvCxnSpPr>
        <xdr:cNvPr id="196" name="Straight Arrow Connector 195"/>
        <xdr:cNvCxnSpPr/>
      </xdr:nvCxnSpPr>
      <xdr:spPr>
        <a:xfrm>
          <a:off x="5112544" y="26648568"/>
          <a:ext cx="3819526" cy="11907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404812</xdr:colOff>
      <xdr:row>76</xdr:row>
      <xdr:rowOff>333375</xdr:rowOff>
    </xdr:from>
    <xdr:to>
      <xdr:col>12</xdr:col>
      <xdr:colOff>357187</xdr:colOff>
      <xdr:row>76</xdr:row>
      <xdr:rowOff>357187</xdr:rowOff>
    </xdr:to>
    <xdr:cxnSp macro="">
      <xdr:nvCxnSpPr>
        <xdr:cNvPr id="197" name="Straight Arrow Connector 196"/>
        <xdr:cNvCxnSpPr/>
      </xdr:nvCxnSpPr>
      <xdr:spPr>
        <a:xfrm flipV="1">
          <a:off x="5748337" y="31118175"/>
          <a:ext cx="962025" cy="23812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32</xdr:col>
      <xdr:colOff>202406</xdr:colOff>
      <xdr:row>67</xdr:row>
      <xdr:rowOff>107156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8" name="TextBox 197"/>
            <xdr:cNvSpPr txBox="1"/>
          </xdr:nvSpPr>
          <xdr:spPr>
            <a:xfrm>
              <a:off x="18633281" y="27548681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198" name="TextBox 197"/>
            <xdr:cNvSpPr txBox="1"/>
          </xdr:nvSpPr>
          <xdr:spPr>
            <a:xfrm>
              <a:off x="18633281" y="27548681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oneCellAnchor>
    <xdr:from>
      <xdr:col>32</xdr:col>
      <xdr:colOff>226218</xdr:colOff>
      <xdr:row>59</xdr:row>
      <xdr:rowOff>47624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9" name="TextBox 198"/>
            <xdr:cNvSpPr txBox="1"/>
          </xdr:nvSpPr>
          <xdr:spPr>
            <a:xfrm>
              <a:off x="18657093" y="24517349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199" name="TextBox 198"/>
            <xdr:cNvSpPr txBox="1"/>
          </xdr:nvSpPr>
          <xdr:spPr>
            <a:xfrm>
              <a:off x="18657093" y="24517349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oneCellAnchor>
    <xdr:from>
      <xdr:col>27</xdr:col>
      <xdr:colOff>500063</xdr:colOff>
      <xdr:row>52</xdr:row>
      <xdr:rowOff>47626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0" name="TextBox 199"/>
            <xdr:cNvSpPr txBox="1"/>
          </xdr:nvSpPr>
          <xdr:spPr>
            <a:xfrm>
              <a:off x="16187738" y="21917026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200" name="TextBox 199"/>
            <xdr:cNvSpPr txBox="1"/>
          </xdr:nvSpPr>
          <xdr:spPr>
            <a:xfrm>
              <a:off x="16187738" y="21917026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oneCellAnchor>
    <xdr:from>
      <xdr:col>32</xdr:col>
      <xdr:colOff>238125</xdr:colOff>
      <xdr:row>60</xdr:row>
      <xdr:rowOff>59532</xdr:rowOff>
    </xdr:from>
    <xdr:ext cx="382797" cy="28180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1" name="TextBox 200"/>
            <xdr:cNvSpPr txBox="1"/>
          </xdr:nvSpPr>
          <xdr:spPr>
            <a:xfrm>
              <a:off x="18669000" y="24900732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1" i="1">
                        <a:latin typeface="Cambria Math" panose="02040503050406030204" pitchFamily="18" charset="0"/>
                      </a:rPr>
                      <m:t>𝒄𝒎</m:t>
                    </m:r>
                  </m:oMath>
                </m:oMathPara>
              </a14:m>
              <a:endParaRPr lang="en-US" sz="1800" b="1"/>
            </a:p>
          </xdr:txBody>
        </xdr:sp>
      </mc:Choice>
      <mc:Fallback>
        <xdr:sp macro="" textlink="">
          <xdr:nvSpPr>
            <xdr:cNvPr id="201" name="TextBox 200"/>
            <xdr:cNvSpPr txBox="1"/>
          </xdr:nvSpPr>
          <xdr:spPr>
            <a:xfrm>
              <a:off x="18669000" y="24900732"/>
              <a:ext cx="382797" cy="281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n-US" sz="1800" b="1" i="0">
                  <a:latin typeface="Cambria Math" panose="02040503050406030204" pitchFamily="18" charset="0"/>
                </a:rPr>
                <a:t>𝒄𝒎</a:t>
              </a:r>
              <a:endParaRPr lang="en-US" sz="1800" b="1"/>
            </a:p>
          </xdr:txBody>
        </xdr:sp>
      </mc:Fallback>
    </mc:AlternateContent>
    <xdr:clientData/>
  </xdr:oneCellAnchor>
  <xdr:twoCellAnchor>
    <xdr:from>
      <xdr:col>29</xdr:col>
      <xdr:colOff>215371</xdr:colOff>
      <xdr:row>85</xdr:row>
      <xdr:rowOff>273581</xdr:rowOff>
    </xdr:from>
    <xdr:to>
      <xdr:col>30</xdr:col>
      <xdr:colOff>21432</xdr:colOff>
      <xdr:row>86</xdr:row>
      <xdr:rowOff>116682</xdr:rowOff>
    </xdr:to>
    <xdr:sp macro="" textlink="">
      <xdr:nvSpPr>
        <xdr:cNvPr id="202" name="Donut 201"/>
        <xdr:cNvSpPr/>
      </xdr:nvSpPr>
      <xdr:spPr>
        <a:xfrm>
          <a:off x="16979371" y="34401656"/>
          <a:ext cx="215636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27</xdr:col>
      <xdr:colOff>558271</xdr:colOff>
      <xdr:row>85</xdr:row>
      <xdr:rowOff>271199</xdr:rowOff>
    </xdr:from>
    <xdr:to>
      <xdr:col>28</xdr:col>
      <xdr:colOff>102395</xdr:colOff>
      <xdr:row>86</xdr:row>
      <xdr:rowOff>114300</xdr:rowOff>
    </xdr:to>
    <xdr:sp macro="" textlink="">
      <xdr:nvSpPr>
        <xdr:cNvPr id="203" name="Donut 202"/>
        <xdr:cNvSpPr/>
      </xdr:nvSpPr>
      <xdr:spPr>
        <a:xfrm>
          <a:off x="16245946" y="34399274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96308</xdr:colOff>
      <xdr:row>85</xdr:row>
      <xdr:rowOff>285487</xdr:rowOff>
    </xdr:from>
    <xdr:to>
      <xdr:col>35</xdr:col>
      <xdr:colOff>307182</xdr:colOff>
      <xdr:row>86</xdr:row>
      <xdr:rowOff>128588</xdr:rowOff>
    </xdr:to>
    <xdr:sp macro="" textlink="">
      <xdr:nvSpPr>
        <xdr:cNvPr id="204" name="Donut 203"/>
        <xdr:cNvSpPr/>
      </xdr:nvSpPr>
      <xdr:spPr>
        <a:xfrm>
          <a:off x="19965458" y="34413562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260614</xdr:colOff>
      <xdr:row>85</xdr:row>
      <xdr:rowOff>283106</xdr:rowOff>
    </xdr:from>
    <xdr:to>
      <xdr:col>34</xdr:col>
      <xdr:colOff>30957</xdr:colOff>
      <xdr:row>86</xdr:row>
      <xdr:rowOff>126207</xdr:rowOff>
    </xdr:to>
    <xdr:sp macro="" textlink="">
      <xdr:nvSpPr>
        <xdr:cNvPr id="205" name="Donut 204"/>
        <xdr:cNvSpPr/>
      </xdr:nvSpPr>
      <xdr:spPr>
        <a:xfrm>
          <a:off x="19320139" y="34411181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162984</xdr:colOff>
      <xdr:row>85</xdr:row>
      <xdr:rowOff>280724</xdr:rowOff>
    </xdr:from>
    <xdr:to>
      <xdr:col>32</xdr:col>
      <xdr:colOff>373858</xdr:colOff>
      <xdr:row>86</xdr:row>
      <xdr:rowOff>123825</xdr:rowOff>
    </xdr:to>
    <xdr:sp macro="" textlink="">
      <xdr:nvSpPr>
        <xdr:cNvPr id="206" name="Donut 205"/>
        <xdr:cNvSpPr/>
      </xdr:nvSpPr>
      <xdr:spPr>
        <a:xfrm>
          <a:off x="18593859" y="34408799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117740</xdr:colOff>
      <xdr:row>85</xdr:row>
      <xdr:rowOff>283106</xdr:rowOff>
    </xdr:from>
    <xdr:to>
      <xdr:col>40</xdr:col>
      <xdr:colOff>328614</xdr:colOff>
      <xdr:row>86</xdr:row>
      <xdr:rowOff>126207</xdr:rowOff>
    </xdr:to>
    <xdr:sp macro="" textlink="">
      <xdr:nvSpPr>
        <xdr:cNvPr id="207" name="Donut 206"/>
        <xdr:cNvSpPr/>
      </xdr:nvSpPr>
      <xdr:spPr>
        <a:xfrm>
          <a:off x="22225265" y="34411181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39</xdr:col>
      <xdr:colOff>55827</xdr:colOff>
      <xdr:row>85</xdr:row>
      <xdr:rowOff>280725</xdr:rowOff>
    </xdr:from>
    <xdr:to>
      <xdr:col>39</xdr:col>
      <xdr:colOff>266701</xdr:colOff>
      <xdr:row>86</xdr:row>
      <xdr:rowOff>123826</xdr:rowOff>
    </xdr:to>
    <xdr:sp macro="" textlink="">
      <xdr:nvSpPr>
        <xdr:cNvPr id="208" name="Donut 207"/>
        <xdr:cNvSpPr/>
      </xdr:nvSpPr>
      <xdr:spPr>
        <a:xfrm>
          <a:off x="21582327" y="34408800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112978</xdr:colOff>
      <xdr:row>85</xdr:row>
      <xdr:rowOff>278343</xdr:rowOff>
    </xdr:from>
    <xdr:to>
      <xdr:col>37</xdr:col>
      <xdr:colOff>323852</xdr:colOff>
      <xdr:row>86</xdr:row>
      <xdr:rowOff>121444</xdr:rowOff>
    </xdr:to>
    <xdr:sp macro="" textlink="">
      <xdr:nvSpPr>
        <xdr:cNvPr id="209" name="Donut 208"/>
        <xdr:cNvSpPr/>
      </xdr:nvSpPr>
      <xdr:spPr>
        <a:xfrm>
          <a:off x="20858428" y="34406418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44</xdr:col>
      <xdr:colOff>401109</xdr:colOff>
      <xdr:row>85</xdr:row>
      <xdr:rowOff>292631</xdr:rowOff>
    </xdr:from>
    <xdr:to>
      <xdr:col>45</xdr:col>
      <xdr:colOff>171452</xdr:colOff>
      <xdr:row>86</xdr:row>
      <xdr:rowOff>135732</xdr:rowOff>
    </xdr:to>
    <xdr:sp macro="" textlink="">
      <xdr:nvSpPr>
        <xdr:cNvPr id="210" name="Donut 209"/>
        <xdr:cNvSpPr/>
      </xdr:nvSpPr>
      <xdr:spPr>
        <a:xfrm>
          <a:off x="24261234" y="34420706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43</xdr:col>
      <xdr:colOff>196321</xdr:colOff>
      <xdr:row>85</xdr:row>
      <xdr:rowOff>290250</xdr:rowOff>
    </xdr:from>
    <xdr:to>
      <xdr:col>43</xdr:col>
      <xdr:colOff>407195</xdr:colOff>
      <xdr:row>86</xdr:row>
      <xdr:rowOff>133351</xdr:rowOff>
    </xdr:to>
    <xdr:sp macro="" textlink="">
      <xdr:nvSpPr>
        <xdr:cNvPr id="211" name="Donut 210"/>
        <xdr:cNvSpPr/>
      </xdr:nvSpPr>
      <xdr:spPr>
        <a:xfrm>
          <a:off x="23618296" y="34418325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348722</xdr:colOff>
      <xdr:row>85</xdr:row>
      <xdr:rowOff>287868</xdr:rowOff>
    </xdr:from>
    <xdr:to>
      <xdr:col>42</xdr:col>
      <xdr:colOff>119065</xdr:colOff>
      <xdr:row>86</xdr:row>
      <xdr:rowOff>130969</xdr:rowOff>
    </xdr:to>
    <xdr:sp macro="" textlink="">
      <xdr:nvSpPr>
        <xdr:cNvPr id="212" name="Donut 211"/>
        <xdr:cNvSpPr/>
      </xdr:nvSpPr>
      <xdr:spPr>
        <a:xfrm>
          <a:off x="22894397" y="34415943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30</xdr:col>
      <xdr:colOff>422804</xdr:colOff>
      <xdr:row>89</xdr:row>
      <xdr:rowOff>295805</xdr:rowOff>
    </xdr:from>
    <xdr:to>
      <xdr:col>31</xdr:col>
      <xdr:colOff>2647</xdr:colOff>
      <xdr:row>90</xdr:row>
      <xdr:rowOff>138906</xdr:rowOff>
    </xdr:to>
    <xdr:sp macro="" textlink="">
      <xdr:nvSpPr>
        <xdr:cNvPr id="213" name="Donut 212"/>
        <xdr:cNvSpPr/>
      </xdr:nvSpPr>
      <xdr:spPr>
        <a:xfrm>
          <a:off x="17596379" y="35909780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182298</xdr:colOff>
      <xdr:row>89</xdr:row>
      <xdr:rowOff>293424</xdr:rowOff>
    </xdr:from>
    <xdr:to>
      <xdr:col>29</xdr:col>
      <xdr:colOff>393172</xdr:colOff>
      <xdr:row>90</xdr:row>
      <xdr:rowOff>136525</xdr:rowOff>
    </xdr:to>
    <xdr:sp macro="" textlink="">
      <xdr:nvSpPr>
        <xdr:cNvPr id="214" name="Donut 213"/>
        <xdr:cNvSpPr/>
      </xdr:nvSpPr>
      <xdr:spPr>
        <a:xfrm>
          <a:off x="16946298" y="35907399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27</xdr:col>
      <xdr:colOff>525198</xdr:colOff>
      <xdr:row>89</xdr:row>
      <xdr:rowOff>291042</xdr:rowOff>
    </xdr:from>
    <xdr:to>
      <xdr:col>28</xdr:col>
      <xdr:colOff>69322</xdr:colOff>
      <xdr:row>90</xdr:row>
      <xdr:rowOff>134143</xdr:rowOff>
    </xdr:to>
    <xdr:sp macro="" textlink="">
      <xdr:nvSpPr>
        <xdr:cNvPr id="215" name="Donut 214"/>
        <xdr:cNvSpPr/>
      </xdr:nvSpPr>
      <xdr:spPr>
        <a:xfrm>
          <a:off x="16212873" y="35905017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63235</xdr:colOff>
      <xdr:row>89</xdr:row>
      <xdr:rowOff>305330</xdr:rowOff>
    </xdr:from>
    <xdr:to>
      <xdr:col>35</xdr:col>
      <xdr:colOff>274109</xdr:colOff>
      <xdr:row>90</xdr:row>
      <xdr:rowOff>148431</xdr:rowOff>
    </xdr:to>
    <xdr:sp macro="" textlink="">
      <xdr:nvSpPr>
        <xdr:cNvPr id="216" name="Donut 215"/>
        <xdr:cNvSpPr/>
      </xdr:nvSpPr>
      <xdr:spPr>
        <a:xfrm>
          <a:off x="19932385" y="35919305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227541</xdr:colOff>
      <xdr:row>89</xdr:row>
      <xdr:rowOff>302949</xdr:rowOff>
    </xdr:from>
    <xdr:to>
      <xdr:col>33</xdr:col>
      <xdr:colOff>438415</xdr:colOff>
      <xdr:row>90</xdr:row>
      <xdr:rowOff>146050</xdr:rowOff>
    </xdr:to>
    <xdr:sp macro="" textlink="">
      <xdr:nvSpPr>
        <xdr:cNvPr id="217" name="Donut 216"/>
        <xdr:cNvSpPr/>
      </xdr:nvSpPr>
      <xdr:spPr>
        <a:xfrm>
          <a:off x="19287066" y="35916924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32</xdr:col>
      <xdr:colOff>129911</xdr:colOff>
      <xdr:row>89</xdr:row>
      <xdr:rowOff>300567</xdr:rowOff>
    </xdr:from>
    <xdr:to>
      <xdr:col>32</xdr:col>
      <xdr:colOff>340785</xdr:colOff>
      <xdr:row>90</xdr:row>
      <xdr:rowOff>143668</xdr:rowOff>
    </xdr:to>
    <xdr:sp macro="" textlink="">
      <xdr:nvSpPr>
        <xdr:cNvPr id="218" name="Donut 217"/>
        <xdr:cNvSpPr/>
      </xdr:nvSpPr>
      <xdr:spPr>
        <a:xfrm>
          <a:off x="18560786" y="35914542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84667</xdr:colOff>
      <xdr:row>89</xdr:row>
      <xdr:rowOff>302949</xdr:rowOff>
    </xdr:from>
    <xdr:to>
      <xdr:col>40</xdr:col>
      <xdr:colOff>295541</xdr:colOff>
      <xdr:row>90</xdr:row>
      <xdr:rowOff>146050</xdr:rowOff>
    </xdr:to>
    <xdr:sp macro="" textlink="">
      <xdr:nvSpPr>
        <xdr:cNvPr id="219" name="Donut 218"/>
        <xdr:cNvSpPr/>
      </xdr:nvSpPr>
      <xdr:spPr>
        <a:xfrm>
          <a:off x="22192192" y="35916924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39</xdr:col>
      <xdr:colOff>22754</xdr:colOff>
      <xdr:row>89</xdr:row>
      <xdr:rowOff>300568</xdr:rowOff>
    </xdr:from>
    <xdr:to>
      <xdr:col>39</xdr:col>
      <xdr:colOff>233628</xdr:colOff>
      <xdr:row>90</xdr:row>
      <xdr:rowOff>143669</xdr:rowOff>
    </xdr:to>
    <xdr:sp macro="" textlink="">
      <xdr:nvSpPr>
        <xdr:cNvPr id="220" name="Donut 219"/>
        <xdr:cNvSpPr/>
      </xdr:nvSpPr>
      <xdr:spPr>
        <a:xfrm>
          <a:off x="21549254" y="35914543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79905</xdr:colOff>
      <xdr:row>89</xdr:row>
      <xdr:rowOff>298186</xdr:rowOff>
    </xdr:from>
    <xdr:to>
      <xdr:col>37</xdr:col>
      <xdr:colOff>290779</xdr:colOff>
      <xdr:row>90</xdr:row>
      <xdr:rowOff>141287</xdr:rowOff>
    </xdr:to>
    <xdr:sp macro="" textlink="">
      <xdr:nvSpPr>
        <xdr:cNvPr id="221" name="Donut 220"/>
        <xdr:cNvSpPr/>
      </xdr:nvSpPr>
      <xdr:spPr>
        <a:xfrm>
          <a:off x="20825355" y="35912161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44</xdr:col>
      <xdr:colOff>368036</xdr:colOff>
      <xdr:row>89</xdr:row>
      <xdr:rowOff>312474</xdr:rowOff>
    </xdr:from>
    <xdr:to>
      <xdr:col>45</xdr:col>
      <xdr:colOff>138379</xdr:colOff>
      <xdr:row>90</xdr:row>
      <xdr:rowOff>155575</xdr:rowOff>
    </xdr:to>
    <xdr:sp macro="" textlink="">
      <xdr:nvSpPr>
        <xdr:cNvPr id="222" name="Donut 221"/>
        <xdr:cNvSpPr/>
      </xdr:nvSpPr>
      <xdr:spPr>
        <a:xfrm>
          <a:off x="24228161" y="35926449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43</xdr:col>
      <xdr:colOff>163248</xdr:colOff>
      <xdr:row>89</xdr:row>
      <xdr:rowOff>310093</xdr:rowOff>
    </xdr:from>
    <xdr:to>
      <xdr:col>43</xdr:col>
      <xdr:colOff>374122</xdr:colOff>
      <xdr:row>90</xdr:row>
      <xdr:rowOff>153194</xdr:rowOff>
    </xdr:to>
    <xdr:sp macro="" textlink="">
      <xdr:nvSpPr>
        <xdr:cNvPr id="223" name="Donut 222"/>
        <xdr:cNvSpPr/>
      </xdr:nvSpPr>
      <xdr:spPr>
        <a:xfrm>
          <a:off x="23585223" y="35924068"/>
          <a:ext cx="210874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315649</xdr:colOff>
      <xdr:row>89</xdr:row>
      <xdr:rowOff>307711</xdr:rowOff>
    </xdr:from>
    <xdr:to>
      <xdr:col>42</xdr:col>
      <xdr:colOff>85992</xdr:colOff>
      <xdr:row>90</xdr:row>
      <xdr:rowOff>150812</xdr:rowOff>
    </xdr:to>
    <xdr:sp macro="" textlink="">
      <xdr:nvSpPr>
        <xdr:cNvPr id="224" name="Donut 223"/>
        <xdr:cNvSpPr/>
      </xdr:nvSpPr>
      <xdr:spPr>
        <a:xfrm>
          <a:off x="22861324" y="35921686"/>
          <a:ext cx="208493" cy="214576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34</xdr:col>
      <xdr:colOff>285750</xdr:colOff>
      <xdr:row>71</xdr:row>
      <xdr:rowOff>27215</xdr:rowOff>
    </xdr:from>
    <xdr:to>
      <xdr:col>35</xdr:col>
      <xdr:colOff>81643</xdr:colOff>
      <xdr:row>71</xdr:row>
      <xdr:rowOff>326572</xdr:rowOff>
    </xdr:to>
    <xdr:sp macro="" textlink="">
      <xdr:nvSpPr>
        <xdr:cNvPr id="225" name="Rectangle 224"/>
        <xdr:cNvSpPr/>
      </xdr:nvSpPr>
      <xdr:spPr>
        <a:xfrm>
          <a:off x="19783425" y="28954640"/>
          <a:ext cx="167368" cy="299357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37</xdr:col>
      <xdr:colOff>353785</xdr:colOff>
      <xdr:row>71</xdr:row>
      <xdr:rowOff>34018</xdr:rowOff>
    </xdr:from>
    <xdr:to>
      <xdr:col>38</xdr:col>
      <xdr:colOff>88445</xdr:colOff>
      <xdr:row>71</xdr:row>
      <xdr:rowOff>333375</xdr:rowOff>
    </xdr:to>
    <xdr:sp macro="" textlink="">
      <xdr:nvSpPr>
        <xdr:cNvPr id="226" name="Rectangle 225"/>
        <xdr:cNvSpPr/>
      </xdr:nvSpPr>
      <xdr:spPr>
        <a:xfrm>
          <a:off x="21099235" y="28961443"/>
          <a:ext cx="172810" cy="299357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154781</xdr:colOff>
      <xdr:row>64</xdr:row>
      <xdr:rowOff>59532</xdr:rowOff>
    </xdr:from>
    <xdr:ext cx="666977" cy="4383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7" name="TextBox 226"/>
            <xdr:cNvSpPr txBox="1"/>
          </xdr:nvSpPr>
          <xdr:spPr>
            <a:xfrm>
              <a:off x="4269581" y="26386632"/>
              <a:ext cx="666977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6</m:t>
                        </m:r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𝑑</m:t>
                        </m:r>
                      </m:e>
                      <m:sub>
                        <m:r>
                          <a:rPr lang="en-US" sz="2800" b="0" i="1">
                            <a:latin typeface="Cambria Math" panose="02040503050406030204" pitchFamily="18" charset="0"/>
                          </a:rPr>
                          <m:t>𝑏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27" name="TextBox 226"/>
            <xdr:cNvSpPr txBox="1"/>
          </xdr:nvSpPr>
          <xdr:spPr>
            <a:xfrm>
              <a:off x="4269581" y="26386632"/>
              <a:ext cx="666977" cy="438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800" i="0">
                  <a:latin typeface="Cambria Math" panose="02040503050406030204" pitchFamily="18" charset="0"/>
                </a:rPr>
                <a:t>〖</a:t>
              </a:r>
              <a:r>
                <a:rPr lang="en-US" sz="2800" b="0" i="0">
                  <a:latin typeface="Cambria Math" panose="02040503050406030204" pitchFamily="18" charset="0"/>
                </a:rPr>
                <a:t>6𝑑〗_𝑏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357187</xdr:colOff>
      <xdr:row>69</xdr:row>
      <xdr:rowOff>154781</xdr:rowOff>
    </xdr:from>
    <xdr:ext cx="750526" cy="37568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8" name="TextBox 227"/>
            <xdr:cNvSpPr txBox="1"/>
          </xdr:nvSpPr>
          <xdr:spPr>
            <a:xfrm>
              <a:off x="4062412" y="28339256"/>
              <a:ext cx="75052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24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15</m:t>
                        </m:r>
                      </m:e>
                      <m:sub>
                        <m:r>
                          <a:rPr lang="en-US" sz="2400" b="0" i="1">
                            <a:latin typeface="Cambria Math" panose="02040503050406030204" pitchFamily="18" charset="0"/>
                          </a:rPr>
                          <m:t>𝑐𝑚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28" name="TextBox 227"/>
            <xdr:cNvSpPr txBox="1"/>
          </xdr:nvSpPr>
          <xdr:spPr>
            <a:xfrm>
              <a:off x="4062412" y="28339256"/>
              <a:ext cx="750526" cy="3756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2400" i="0">
                  <a:latin typeface="Cambria Math" panose="02040503050406030204" pitchFamily="18" charset="0"/>
                </a:rPr>
                <a:t>〖</a:t>
              </a:r>
              <a:r>
                <a:rPr lang="en-US" sz="2400" b="0" i="0">
                  <a:latin typeface="Cambria Math" panose="02040503050406030204" pitchFamily="18" charset="0"/>
                </a:rPr>
                <a:t>15〗_𝑐𝑚</a:t>
              </a:r>
              <a:endParaRPr lang="en-US" sz="1100"/>
            </a:p>
          </xdr:txBody>
        </xdr:sp>
      </mc:Fallback>
    </mc:AlternateContent>
    <xdr:clientData/>
  </xdr:oneCellAnchor>
  <xdr:twoCellAnchor editAs="oneCell">
    <xdr:from>
      <xdr:col>0</xdr:col>
      <xdr:colOff>178595</xdr:colOff>
      <xdr:row>67</xdr:row>
      <xdr:rowOff>11907</xdr:rowOff>
    </xdr:from>
    <xdr:to>
      <xdr:col>4</xdr:col>
      <xdr:colOff>246243</xdr:colOff>
      <xdr:row>77</xdr:row>
      <xdr:rowOff>311802</xdr:rowOff>
    </xdr:to>
    <xdr:pic>
      <xdr:nvPicPr>
        <xdr:cNvPr id="229" name="Picture 228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16200000">
          <a:off x="-756679" y="28388706"/>
          <a:ext cx="4014645" cy="2144098"/>
        </a:xfrm>
        <a:prstGeom prst="rect">
          <a:avLst/>
        </a:prstGeom>
      </xdr:spPr>
    </xdr:pic>
    <xdr:clientData/>
  </xdr:twoCellAnchor>
  <xdr:twoCellAnchor editAs="oneCell">
    <xdr:from>
      <xdr:col>51</xdr:col>
      <xdr:colOff>214313</xdr:colOff>
      <xdr:row>81</xdr:row>
      <xdr:rowOff>-1</xdr:rowOff>
    </xdr:from>
    <xdr:to>
      <xdr:col>60</xdr:col>
      <xdr:colOff>92388</xdr:colOff>
      <xdr:row>91</xdr:row>
      <xdr:rowOff>297656</xdr:rowOff>
    </xdr:to>
    <xdr:pic>
      <xdr:nvPicPr>
        <xdr:cNvPr id="230" name="Picture 229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7655838" y="32642174"/>
          <a:ext cx="3821425" cy="4012407"/>
        </a:xfrm>
        <a:prstGeom prst="rect">
          <a:avLst/>
        </a:prstGeom>
      </xdr:spPr>
    </xdr:pic>
    <xdr:clientData/>
  </xdr:twoCellAnchor>
  <xdr:twoCellAnchor editAs="oneCell">
    <xdr:from>
      <xdr:col>49</xdr:col>
      <xdr:colOff>523875</xdr:colOff>
      <xdr:row>65</xdr:row>
      <xdr:rowOff>47624</xdr:rowOff>
    </xdr:from>
    <xdr:to>
      <xdr:col>58</xdr:col>
      <xdr:colOff>280486</xdr:colOff>
      <xdr:row>76</xdr:row>
      <xdr:rowOff>73307</xdr:rowOff>
    </xdr:to>
    <xdr:pic>
      <xdr:nvPicPr>
        <xdr:cNvPr id="231" name="Picture 230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6793825" y="26746199"/>
          <a:ext cx="3995236" cy="4111908"/>
        </a:xfrm>
        <a:prstGeom prst="rect">
          <a:avLst/>
        </a:prstGeom>
      </xdr:spPr>
    </xdr:pic>
    <xdr:clientData/>
  </xdr:twoCellAnchor>
  <xdr:twoCellAnchor editAs="oneCell">
    <xdr:from>
      <xdr:col>47</xdr:col>
      <xdr:colOff>226218</xdr:colOff>
      <xdr:row>51</xdr:row>
      <xdr:rowOff>35719</xdr:rowOff>
    </xdr:from>
    <xdr:to>
      <xdr:col>55</xdr:col>
      <xdr:colOff>166688</xdr:colOff>
      <xdr:row>62</xdr:row>
      <xdr:rowOff>103189</xdr:rowOff>
    </xdr:to>
    <xdr:pic>
      <xdr:nvPicPr>
        <xdr:cNvPr id="232" name="Picture 231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5400793" y="21533644"/>
          <a:ext cx="3960020" cy="4153695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166687</xdr:colOff>
      <xdr:row>85</xdr:row>
      <xdr:rowOff>357186</xdr:rowOff>
    </xdr:from>
    <xdr:to>
      <xdr:col>5</xdr:col>
      <xdr:colOff>226219</xdr:colOff>
      <xdr:row>103</xdr:row>
      <xdr:rowOff>242248</xdr:rowOff>
    </xdr:to>
    <xdr:pic>
      <xdr:nvPicPr>
        <xdr:cNvPr id="233" name="Picture 23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16200000">
          <a:off x="-1782047" y="36191108"/>
          <a:ext cx="6528749" cy="2631282"/>
        </a:xfrm>
        <a:prstGeom prst="rect">
          <a:avLst/>
        </a:prstGeom>
      </xdr:spPr>
    </xdr:pic>
    <xdr:clientData/>
  </xdr:twoCellAnchor>
  <xdr:twoCellAnchor editAs="oneCell">
    <xdr:from>
      <xdr:col>5</xdr:col>
      <xdr:colOff>702469</xdr:colOff>
      <xdr:row>96</xdr:row>
      <xdr:rowOff>130969</xdr:rowOff>
    </xdr:from>
    <xdr:to>
      <xdr:col>17</xdr:col>
      <xdr:colOff>243688</xdr:colOff>
      <xdr:row>97</xdr:row>
      <xdr:rowOff>226965</xdr:rowOff>
    </xdr:to>
    <xdr:pic>
      <xdr:nvPicPr>
        <xdr:cNvPr id="234" name="Picture 23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274219" y="38076188"/>
          <a:ext cx="5934875" cy="465090"/>
        </a:xfrm>
        <a:prstGeom prst="rect">
          <a:avLst/>
        </a:prstGeom>
      </xdr:spPr>
    </xdr:pic>
    <xdr:clientData/>
  </xdr:twoCellAnchor>
  <xdr:twoCellAnchor editAs="oneCell">
    <xdr:from>
      <xdr:col>11</xdr:col>
      <xdr:colOff>357188</xdr:colOff>
      <xdr:row>2</xdr:row>
      <xdr:rowOff>166688</xdr:rowOff>
    </xdr:from>
    <xdr:to>
      <xdr:col>22</xdr:col>
      <xdr:colOff>653919</xdr:colOff>
      <xdr:row>17</xdr:row>
      <xdr:rowOff>278205</xdr:rowOff>
    </xdr:to>
    <xdr:pic>
      <xdr:nvPicPr>
        <xdr:cNvPr id="235" name="Picture 234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262688" y="904876"/>
          <a:ext cx="6928512" cy="5647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5"/>
  <sheetViews>
    <sheetView zoomScale="80" zoomScaleNormal="80" zoomScaleSheetLayoutView="50" workbookViewId="0">
      <selection activeCell="O2" sqref="O2:O5"/>
    </sheetView>
  </sheetViews>
  <sheetFormatPr defaultRowHeight="26.25"/>
  <cols>
    <col min="1" max="2" width="8.85546875" style="3" customWidth="1"/>
    <col min="3" max="5" width="7.5703125" style="3" customWidth="1"/>
    <col min="6" max="9" width="6.140625" style="3" customWidth="1"/>
    <col min="10" max="10" width="9" style="3" customWidth="1"/>
    <col min="11" max="12" width="6.140625" style="3" customWidth="1"/>
    <col min="13" max="14" width="6.5703125" style="3" customWidth="1"/>
    <col min="15" max="15" width="13.85546875" style="3" customWidth="1"/>
    <col min="16" max="16" width="6.5703125" style="3" customWidth="1"/>
    <col min="17" max="18" width="8" style="3" customWidth="1"/>
    <col min="19" max="19" width="14.7109375" style="3" customWidth="1"/>
    <col min="20" max="20" width="11.28515625" style="3" customWidth="1"/>
    <col min="21" max="23" width="6.5703125" style="3" customWidth="1"/>
    <col min="24" max="27" width="10" style="3" customWidth="1"/>
    <col min="28" max="30" width="6.140625" style="3" customWidth="1"/>
    <col min="31" max="33" width="6.5703125" style="3" customWidth="1"/>
    <col min="34" max="34" width="5.5703125" style="3" customWidth="1"/>
    <col min="35" max="37" width="6.5703125" style="3" customWidth="1"/>
    <col min="38" max="38" width="5.140625" style="3" customWidth="1"/>
    <col min="39" max="39" width="8.7109375" style="3" customWidth="1"/>
    <col min="40" max="47" width="6.5703125" style="3" customWidth="1"/>
    <col min="48" max="48" width="9.85546875" style="3" customWidth="1"/>
    <col min="49" max="49" width="11" style="3" customWidth="1"/>
    <col min="50" max="95" width="6.5703125" style="3" customWidth="1"/>
    <col min="96" max="16384" width="9.140625" style="3"/>
  </cols>
  <sheetData>
    <row r="1" spans="3:42" ht="29.25" customHeight="1"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3:42" ht="29.25" customHeight="1">
      <c r="C2" s="50"/>
      <c r="D2" s="50"/>
      <c r="E2" s="50"/>
      <c r="F2" s="53">
        <v>40</v>
      </c>
      <c r="G2" s="53"/>
      <c r="H2" s="53"/>
      <c r="J2" s="59" t="s">
        <v>14</v>
      </c>
      <c r="K2" s="64" t="s">
        <v>16</v>
      </c>
      <c r="L2" s="65"/>
      <c r="M2" s="65"/>
      <c r="N2" s="66"/>
      <c r="O2" s="61">
        <v>4</v>
      </c>
      <c r="S2" s="59" t="s">
        <v>15</v>
      </c>
      <c r="T2" s="79" t="s">
        <v>21</v>
      </c>
      <c r="U2" s="80"/>
      <c r="V2" s="80"/>
      <c r="W2" s="81"/>
      <c r="X2" s="73">
        <v>5</v>
      </c>
      <c r="Y2" s="74"/>
      <c r="Z2" s="12"/>
    </row>
    <row r="3" spans="3:42" ht="29.25" customHeight="1">
      <c r="C3" s="50"/>
      <c r="D3" s="50"/>
      <c r="E3" s="50"/>
      <c r="F3" s="53"/>
      <c r="G3" s="53"/>
      <c r="H3" s="53"/>
      <c r="J3" s="59"/>
      <c r="K3" s="67"/>
      <c r="L3" s="68"/>
      <c r="M3" s="68"/>
      <c r="N3" s="69"/>
      <c r="O3" s="62"/>
      <c r="S3" s="59"/>
      <c r="T3" s="82"/>
      <c r="U3" s="83"/>
      <c r="V3" s="83"/>
      <c r="W3" s="84"/>
      <c r="X3" s="75"/>
      <c r="Y3" s="76"/>
      <c r="Z3" s="12"/>
    </row>
    <row r="4" spans="3:42" ht="29.25" customHeight="1">
      <c r="C4" s="50"/>
      <c r="D4" s="50"/>
      <c r="E4" s="50"/>
      <c r="F4" s="53">
        <v>50</v>
      </c>
      <c r="G4" s="53"/>
      <c r="H4" s="53"/>
      <c r="J4" s="59"/>
      <c r="K4" s="67"/>
      <c r="L4" s="68"/>
      <c r="M4" s="68"/>
      <c r="N4" s="69"/>
      <c r="O4" s="62"/>
      <c r="S4" s="59"/>
      <c r="T4" s="82"/>
      <c r="U4" s="83"/>
      <c r="V4" s="83"/>
      <c r="W4" s="84"/>
      <c r="X4" s="75"/>
      <c r="Y4" s="76"/>
      <c r="Z4" s="12"/>
    </row>
    <row r="5" spans="3:42" ht="29.25" customHeight="1">
      <c r="C5" s="50"/>
      <c r="D5" s="50"/>
      <c r="E5" s="50"/>
      <c r="F5" s="53"/>
      <c r="G5" s="53"/>
      <c r="H5" s="53"/>
      <c r="J5" s="59"/>
      <c r="K5" s="70"/>
      <c r="L5" s="71"/>
      <c r="M5" s="71"/>
      <c r="N5" s="72"/>
      <c r="O5" s="63"/>
      <c r="S5" s="59"/>
      <c r="T5" s="85"/>
      <c r="U5" s="86"/>
      <c r="V5" s="86"/>
      <c r="W5" s="87"/>
      <c r="X5" s="77"/>
      <c r="Y5" s="78"/>
      <c r="Z5" s="12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</row>
    <row r="6" spans="3:42" ht="29.25" customHeight="1">
      <c r="C6" s="50"/>
      <c r="D6" s="50"/>
      <c r="E6" s="50"/>
      <c r="F6" s="53">
        <v>400</v>
      </c>
      <c r="G6" s="53"/>
      <c r="H6" s="53"/>
      <c r="J6" s="59"/>
      <c r="K6" s="27"/>
      <c r="L6" s="27"/>
      <c r="M6" s="27"/>
      <c r="N6" s="27"/>
      <c r="O6" s="29">
        <v>31586.43</v>
      </c>
      <c r="P6" s="29"/>
      <c r="Q6" s="29"/>
      <c r="S6" s="59"/>
      <c r="T6" s="27"/>
      <c r="U6" s="27"/>
      <c r="V6" s="27"/>
      <c r="W6" s="27"/>
      <c r="X6" s="29">
        <v>8526.5499999999993</v>
      </c>
      <c r="Y6" s="29"/>
      <c r="Z6" s="29"/>
      <c r="AA6" s="29"/>
    </row>
    <row r="7" spans="3:42" ht="29.25" customHeight="1">
      <c r="C7" s="50"/>
      <c r="D7" s="50"/>
      <c r="E7" s="50"/>
      <c r="F7" s="53"/>
      <c r="G7" s="53"/>
      <c r="H7" s="53"/>
      <c r="J7" s="59"/>
      <c r="K7" s="27"/>
      <c r="L7" s="27"/>
      <c r="M7" s="27"/>
      <c r="N7" s="27"/>
      <c r="O7" s="29"/>
      <c r="P7" s="29"/>
      <c r="Q7" s="29"/>
      <c r="S7" s="59"/>
      <c r="T7" s="27"/>
      <c r="U7" s="27"/>
      <c r="V7" s="27"/>
      <c r="W7" s="27"/>
      <c r="X7" s="29"/>
      <c r="Y7" s="29"/>
      <c r="Z7" s="29"/>
      <c r="AA7" s="29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</row>
    <row r="8" spans="3:42" ht="29.25" customHeight="1">
      <c r="C8" s="50"/>
      <c r="D8" s="50"/>
      <c r="E8" s="50"/>
      <c r="F8" s="53">
        <v>25</v>
      </c>
      <c r="G8" s="53"/>
      <c r="H8" s="53"/>
      <c r="J8" s="59"/>
      <c r="K8" s="28"/>
      <c r="L8" s="28"/>
      <c r="M8" s="28"/>
      <c r="N8" s="28"/>
      <c r="O8" s="30">
        <f>O6/F16</f>
        <v>42115.24</v>
      </c>
      <c r="P8" s="30"/>
      <c r="Q8" s="30"/>
      <c r="S8" s="59"/>
      <c r="T8" s="28"/>
      <c r="U8" s="28"/>
      <c r="V8" s="28"/>
      <c r="W8" s="28"/>
      <c r="X8" s="30">
        <f>X6/F16</f>
        <v>11368.733333333332</v>
      </c>
      <c r="Y8" s="30"/>
      <c r="Z8" s="30"/>
      <c r="AA8" s="30"/>
      <c r="AB8" s="12"/>
    </row>
    <row r="9" spans="3:42" ht="29.25" customHeight="1">
      <c r="C9" s="50"/>
      <c r="D9" s="50"/>
      <c r="E9" s="50"/>
      <c r="F9" s="53"/>
      <c r="G9" s="53"/>
      <c r="H9" s="53"/>
      <c r="J9" s="59"/>
      <c r="K9" s="28"/>
      <c r="L9" s="28"/>
      <c r="M9" s="28"/>
      <c r="N9" s="28"/>
      <c r="O9" s="30"/>
      <c r="P9" s="30"/>
      <c r="Q9" s="30"/>
      <c r="S9" s="59"/>
      <c r="T9" s="28"/>
      <c r="U9" s="28"/>
      <c r="V9" s="28"/>
      <c r="W9" s="28"/>
      <c r="X9" s="30"/>
      <c r="Y9" s="30"/>
      <c r="Z9" s="30"/>
      <c r="AA9" s="30"/>
      <c r="AB9" s="1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</row>
    <row r="10" spans="3:42" ht="29.25" customHeight="1">
      <c r="C10" s="50"/>
      <c r="D10" s="50"/>
      <c r="E10" s="50"/>
      <c r="F10" s="53">
        <v>2.2000000000000002</v>
      </c>
      <c r="G10" s="53"/>
      <c r="H10" s="53"/>
      <c r="J10" s="59"/>
      <c r="K10" s="28"/>
      <c r="L10" s="28"/>
      <c r="M10" s="28"/>
      <c r="N10" s="28"/>
      <c r="O10" s="30">
        <f>(0.33*(F8)^0.5*F2*10*(F4*10-F14*10-F12*10-0.5*F10*10))*0.102</f>
        <v>29418.839999999997</v>
      </c>
      <c r="P10" s="30"/>
      <c r="Q10" s="30"/>
      <c r="S10" s="59"/>
      <c r="T10" s="28"/>
      <c r="U10" s="28"/>
      <c r="V10" s="28"/>
      <c r="W10" s="28"/>
      <c r="X10" s="30">
        <f>(0.33*(F8)^0.5*F2*10*(F4*10-F14*10-F12*10-0.5*F10*10))*0.102</f>
        <v>29418.839999999997</v>
      </c>
      <c r="Y10" s="30"/>
      <c r="Z10" s="30"/>
      <c r="AA10" s="30"/>
    </row>
    <row r="11" spans="3:42" ht="29.25" customHeight="1">
      <c r="C11" s="50"/>
      <c r="D11" s="50"/>
      <c r="E11" s="50"/>
      <c r="F11" s="53"/>
      <c r="G11" s="53"/>
      <c r="H11" s="53"/>
      <c r="J11" s="59"/>
      <c r="K11" s="28"/>
      <c r="L11" s="28"/>
      <c r="M11" s="28"/>
      <c r="N11" s="28"/>
      <c r="O11" s="30"/>
      <c r="P11" s="30"/>
      <c r="Q11" s="30"/>
      <c r="S11" s="59"/>
      <c r="T11" s="28"/>
      <c r="U11" s="28"/>
      <c r="V11" s="28"/>
      <c r="W11" s="28"/>
      <c r="X11" s="30"/>
      <c r="Y11" s="30"/>
      <c r="Z11" s="30"/>
      <c r="AA11" s="30"/>
    </row>
    <row r="12" spans="3:42" ht="29.25" customHeight="1">
      <c r="C12" s="50"/>
      <c r="D12" s="50"/>
      <c r="E12" s="50"/>
      <c r="F12" s="53">
        <v>1.2</v>
      </c>
      <c r="G12" s="53"/>
      <c r="H12" s="53"/>
    </row>
    <row r="13" spans="3:42" ht="29.25" customHeight="1">
      <c r="C13" s="50"/>
      <c r="D13" s="50"/>
      <c r="E13" s="50"/>
      <c r="F13" s="53"/>
      <c r="G13" s="53"/>
      <c r="H13" s="53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3:42" ht="29.25" customHeight="1">
      <c r="C14" s="50"/>
      <c r="D14" s="50"/>
      <c r="E14" s="50"/>
      <c r="F14" s="53">
        <v>4</v>
      </c>
      <c r="G14" s="53"/>
      <c r="H14" s="53"/>
    </row>
    <row r="15" spans="3:42" ht="29.25" customHeight="1">
      <c r="C15" s="57"/>
      <c r="D15" s="57"/>
      <c r="E15" s="57"/>
      <c r="F15" s="58"/>
      <c r="G15" s="58"/>
      <c r="H15" s="58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3:42" ht="29.25" customHeight="1">
      <c r="C16" s="33"/>
      <c r="D16" s="33"/>
      <c r="E16" s="33"/>
      <c r="F16" s="55">
        <v>0.75</v>
      </c>
      <c r="G16" s="55"/>
      <c r="H16" s="55"/>
      <c r="I16" s="55"/>
      <c r="J16" s="55"/>
      <c r="K16" s="55"/>
    </row>
    <row r="17" spans="1:42" ht="29.25" customHeight="1">
      <c r="C17" s="54"/>
      <c r="D17" s="54"/>
      <c r="E17" s="54"/>
      <c r="F17" s="56"/>
      <c r="G17" s="56"/>
      <c r="H17" s="56"/>
      <c r="I17" s="56"/>
      <c r="J17" s="56"/>
      <c r="K17" s="56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42.75" customHeight="1">
      <c r="A18" s="88" t="s">
        <v>14</v>
      </c>
      <c r="B18" s="88"/>
      <c r="C18" s="50"/>
      <c r="D18" s="50"/>
      <c r="E18" s="50"/>
      <c r="F18" s="50"/>
      <c r="G18" s="50"/>
      <c r="H18" s="50"/>
      <c r="I18" s="53">
        <v>31.3</v>
      </c>
      <c r="J18" s="53"/>
      <c r="K18" s="53"/>
    </row>
    <row r="19" spans="1:42" ht="42.75" customHeight="1">
      <c r="A19" s="88"/>
      <c r="B19" s="88"/>
      <c r="C19" s="50"/>
      <c r="D19" s="50"/>
      <c r="E19" s="50"/>
      <c r="F19" s="50"/>
      <c r="G19" s="50"/>
      <c r="H19" s="50"/>
      <c r="I19" s="53"/>
      <c r="J19" s="53"/>
      <c r="K19" s="53"/>
    </row>
    <row r="20" spans="1:42" ht="42.75" customHeight="1">
      <c r="A20" s="88" t="s">
        <v>15</v>
      </c>
      <c r="B20" s="88"/>
      <c r="C20" s="50"/>
      <c r="D20" s="50"/>
      <c r="E20" s="50"/>
      <c r="F20" s="50"/>
      <c r="G20" s="50"/>
      <c r="H20" s="50"/>
      <c r="I20" s="53">
        <v>7</v>
      </c>
      <c r="J20" s="53"/>
      <c r="K20" s="53"/>
    </row>
    <row r="21" spans="1:42" ht="42.75" customHeight="1">
      <c r="A21" s="88"/>
      <c r="B21" s="88"/>
      <c r="C21" s="50"/>
      <c r="D21" s="50"/>
      <c r="E21" s="50"/>
      <c r="F21" s="50"/>
      <c r="G21" s="50"/>
      <c r="H21" s="50"/>
      <c r="I21" s="53"/>
      <c r="J21" s="53"/>
      <c r="K21" s="53"/>
    </row>
    <row r="22" spans="1:42" ht="86.25" customHeight="1"/>
    <row r="23" spans="1:42" ht="29.25" customHeight="1">
      <c r="L23" s="32">
        <f>F2</f>
        <v>40</v>
      </c>
      <c r="M23" s="32"/>
      <c r="O23" s="37">
        <f>0.5*MIN(L23:M24)</f>
        <v>20</v>
      </c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29.25" customHeight="1">
      <c r="L24" s="32">
        <f>F4</f>
        <v>50</v>
      </c>
      <c r="M24" s="32"/>
      <c r="O24" s="37"/>
    </row>
    <row r="25" spans="1:42" ht="29.25" customHeight="1">
      <c r="Q25" s="32">
        <f>IF(F6&lt;=400,8*F10,0)</f>
        <v>17.600000000000001</v>
      </c>
      <c r="R25" s="32"/>
      <c r="S25" s="33">
        <f>MIN(Q25,Q27)</f>
        <v>17.600000000000001</v>
      </c>
    </row>
    <row r="26" spans="1:42" ht="29.25" customHeight="1">
      <c r="S26" s="33"/>
    </row>
    <row r="27" spans="1:42" ht="29.25" customHeight="1">
      <c r="Q27" s="32">
        <f>IF(F6&lt;=400,20,0)</f>
        <v>20</v>
      </c>
      <c r="R27" s="32"/>
      <c r="S27" s="33"/>
      <c r="U27" s="33"/>
      <c r="V27" s="33"/>
      <c r="W27" s="33"/>
      <c r="X27" s="33"/>
      <c r="Y27" s="33"/>
      <c r="Z27" s="33">
        <f>IF(F6&lt;=400,V29,V31)</f>
        <v>17.600000000000001</v>
      </c>
      <c r="AA27" s="33"/>
      <c r="AB27" s="33"/>
    </row>
    <row r="28" spans="1:42" ht="29.25" customHeight="1">
      <c r="U28" s="16"/>
      <c r="V28" s="16"/>
      <c r="W28" s="16"/>
      <c r="X28" s="16"/>
      <c r="Y28" s="16"/>
      <c r="Z28" s="16"/>
      <c r="AA28" s="16"/>
    </row>
    <row r="29" spans="1:42" ht="29.25" customHeight="1">
      <c r="B29" s="34" t="s">
        <v>18</v>
      </c>
      <c r="C29" s="34"/>
      <c r="D29" s="34"/>
      <c r="Q29" s="32">
        <f>IF(F6&gt;=500,6*F10,0)</f>
        <v>0</v>
      </c>
      <c r="R29" s="32"/>
      <c r="S29" s="33">
        <f>MIN(Q29,Q31)</f>
        <v>0</v>
      </c>
      <c r="T29" s="15"/>
      <c r="U29" s="16"/>
      <c r="V29" s="39">
        <f>MIN(O23,S25,O33)</f>
        <v>17.600000000000001</v>
      </c>
      <c r="W29" s="39"/>
      <c r="X29" s="16"/>
      <c r="Y29" s="16"/>
      <c r="Z29" s="16"/>
      <c r="AA29" s="16"/>
    </row>
    <row r="30" spans="1:42" ht="29.25" customHeight="1">
      <c r="B30" s="34" t="s">
        <v>5</v>
      </c>
      <c r="C30" s="34"/>
      <c r="D30" s="34"/>
      <c r="S30" s="33"/>
      <c r="T30" s="15"/>
      <c r="U30" s="16"/>
      <c r="V30" s="39"/>
      <c r="W30" s="39"/>
      <c r="X30" s="16"/>
      <c r="Y30" s="16"/>
      <c r="Z30" s="16"/>
      <c r="AA30" s="16"/>
    </row>
    <row r="31" spans="1:42" ht="29.25" customHeight="1">
      <c r="Q31" s="32">
        <f>IF(F6&gt;=500,15,0)</f>
        <v>0</v>
      </c>
      <c r="R31" s="32"/>
      <c r="S31" s="33"/>
      <c r="T31" s="15"/>
      <c r="U31" s="16"/>
      <c r="V31" s="39">
        <f>MIN(O23,S29,O33)</f>
        <v>0</v>
      </c>
      <c r="W31" s="39"/>
      <c r="X31" s="16"/>
      <c r="Y31" s="16"/>
      <c r="Z31" s="16"/>
      <c r="AA31" s="16"/>
    </row>
    <row r="32" spans="1:42" ht="29.25" customHeight="1">
      <c r="T32" s="15"/>
      <c r="U32" s="16"/>
      <c r="V32" s="39"/>
      <c r="W32" s="39"/>
      <c r="X32" s="16"/>
      <c r="Y32" s="16"/>
      <c r="Z32" s="16"/>
      <c r="AA32" s="16"/>
      <c r="AI32" s="4"/>
      <c r="AJ32" s="4"/>
      <c r="AK32" s="4"/>
      <c r="AL32" s="4"/>
    </row>
    <row r="33" spans="1:83" ht="29.25" customHeight="1">
      <c r="K33" s="32">
        <f>20</f>
        <v>20</v>
      </c>
      <c r="L33" s="32"/>
      <c r="O33" s="2">
        <f>K33</f>
        <v>20</v>
      </c>
      <c r="T33" s="15"/>
      <c r="U33" s="16"/>
      <c r="V33" s="16"/>
      <c r="W33" s="16"/>
      <c r="X33" s="16"/>
      <c r="Y33" s="16"/>
      <c r="Z33" s="16"/>
      <c r="AA33" s="16"/>
      <c r="AI33" s="4"/>
      <c r="AJ33" s="4"/>
      <c r="AK33" s="4"/>
      <c r="AL33" s="4"/>
    </row>
    <row r="34" spans="1:83" ht="29.25" customHeight="1">
      <c r="T34" s="15"/>
      <c r="U34" s="16"/>
      <c r="V34" s="16"/>
      <c r="W34" s="16"/>
      <c r="X34" s="16"/>
      <c r="Y34" s="16"/>
      <c r="Z34" s="16"/>
      <c r="AA34" s="16"/>
      <c r="AC34" s="36" t="s">
        <v>3</v>
      </c>
      <c r="AD34" s="36"/>
      <c r="AE34" s="42">
        <f>AD55</f>
        <v>10.924999999999999</v>
      </c>
      <c r="AF34" s="42"/>
      <c r="AN34" s="1" t="s">
        <v>0</v>
      </c>
      <c r="AO34" s="46">
        <f>AO57</f>
        <v>50</v>
      </c>
      <c r="AP34" s="46"/>
    </row>
    <row r="35" spans="1:83" ht="29.25" customHeight="1">
      <c r="A35" s="5"/>
      <c r="B35" s="5"/>
      <c r="C35" s="5"/>
      <c r="H35" s="33" t="s">
        <v>10</v>
      </c>
      <c r="I35" s="33"/>
      <c r="J35" s="33"/>
      <c r="K35" s="33"/>
      <c r="L35" s="33"/>
      <c r="M35" s="5"/>
      <c r="N35" s="5"/>
      <c r="O35" s="5"/>
      <c r="P35" s="5"/>
      <c r="Q35" s="5"/>
      <c r="R35" s="5"/>
      <c r="S35" s="5"/>
      <c r="T35" s="17"/>
      <c r="U35" s="18"/>
      <c r="V35" s="18"/>
      <c r="W35" s="18"/>
      <c r="X35" s="18"/>
      <c r="Y35" s="18"/>
      <c r="Z35" s="16"/>
      <c r="AA35" s="16"/>
      <c r="AC35" s="36" t="s">
        <v>3</v>
      </c>
      <c r="AD35" s="36"/>
      <c r="AE35" s="42">
        <f>AD56</f>
        <v>10.924999999999999</v>
      </c>
      <c r="AF35" s="42"/>
      <c r="AW35" s="5"/>
      <c r="AX35" s="5"/>
      <c r="AY35" s="5"/>
      <c r="AZ35" s="5"/>
      <c r="BA35" s="5"/>
      <c r="BB35" s="5"/>
      <c r="BC35" s="5"/>
    </row>
    <row r="36" spans="1:83" ht="29.25" customHeight="1">
      <c r="A36" s="5"/>
      <c r="B36" s="5"/>
      <c r="C36" s="5"/>
      <c r="M36" s="5"/>
      <c r="N36" s="5"/>
      <c r="O36" s="5"/>
      <c r="P36" s="5"/>
      <c r="Q36" s="5"/>
      <c r="R36" s="5"/>
      <c r="S36" s="5"/>
      <c r="T36" s="17"/>
      <c r="U36" s="18"/>
      <c r="V36" s="18"/>
      <c r="W36" s="18"/>
      <c r="X36" s="18"/>
      <c r="Y36" s="18"/>
      <c r="Z36" s="16"/>
      <c r="AA36" s="16"/>
      <c r="AW36" s="5"/>
      <c r="AX36" s="5"/>
      <c r="AY36" s="5"/>
      <c r="AZ36" s="5"/>
      <c r="BA36" s="5"/>
      <c r="BB36" s="5"/>
      <c r="BC36" s="5"/>
    </row>
    <row r="37" spans="1:83" ht="29.25" customHeight="1">
      <c r="U37" s="16"/>
      <c r="V37" s="16"/>
      <c r="W37" s="16"/>
      <c r="X37" s="16"/>
      <c r="Y37" s="16"/>
      <c r="Z37" s="16"/>
      <c r="AA37" s="16"/>
      <c r="AB37" s="60" t="s">
        <v>17</v>
      </c>
      <c r="AC37" s="60"/>
      <c r="AD37" s="60"/>
      <c r="AE37" s="60"/>
      <c r="AF37" s="60"/>
      <c r="AN37" s="6"/>
      <c r="AO37" s="6"/>
      <c r="AP37" s="6"/>
      <c r="AQ37" s="6"/>
      <c r="AR37" s="6"/>
      <c r="AS37" s="6"/>
      <c r="AT37" s="6"/>
      <c r="AU37" s="6"/>
    </row>
    <row r="38" spans="1:83" ht="29.25" customHeight="1">
      <c r="AN38" s="6"/>
      <c r="AO38" s="6"/>
      <c r="AP38" s="6"/>
      <c r="AQ38" s="6"/>
      <c r="AR38" s="6"/>
      <c r="AS38" s="6"/>
      <c r="AT38" s="6"/>
      <c r="AU38" s="6"/>
    </row>
    <row r="39" spans="1:83" ht="29.25" customHeight="1">
      <c r="J39" s="32">
        <f>F2</f>
        <v>40</v>
      </c>
      <c r="K39" s="32"/>
      <c r="M39" s="33">
        <f>MIN(J39:K40)</f>
        <v>40</v>
      </c>
      <c r="N39" s="33"/>
      <c r="V39" s="15"/>
      <c r="W39" s="15"/>
      <c r="X39" s="15"/>
      <c r="Y39" s="15"/>
      <c r="Z39" s="15"/>
      <c r="AN39" s="6"/>
      <c r="AO39" s="6"/>
      <c r="AP39" s="6"/>
      <c r="AQ39" s="6"/>
      <c r="AR39" s="6"/>
      <c r="AS39" s="6"/>
      <c r="AT39" s="6"/>
      <c r="AU39" s="6"/>
    </row>
    <row r="40" spans="1:83" ht="29.25" customHeight="1">
      <c r="J40" s="32">
        <f>F4</f>
        <v>50</v>
      </c>
      <c r="K40" s="32"/>
      <c r="M40" s="33"/>
      <c r="N40" s="33"/>
      <c r="V40" s="15"/>
      <c r="W40" s="15"/>
      <c r="X40" s="15"/>
      <c r="Y40" s="15"/>
      <c r="Z40" s="15"/>
      <c r="AN40" s="4"/>
      <c r="AO40" s="4"/>
      <c r="AP40" s="4"/>
      <c r="AQ40" s="4"/>
      <c r="AR40" s="4"/>
      <c r="AS40" s="4"/>
      <c r="AT40" s="4"/>
      <c r="AU40" s="4"/>
    </row>
    <row r="41" spans="1:83" ht="29.25" customHeight="1">
      <c r="B41" s="34" t="s">
        <v>9</v>
      </c>
      <c r="C41" s="34"/>
      <c r="D41" s="34"/>
      <c r="E41" s="34"/>
      <c r="J41" s="32">
        <f>16*F10</f>
        <v>35.200000000000003</v>
      </c>
      <c r="K41" s="32"/>
      <c r="M41" s="33">
        <f>J41</f>
        <v>35.200000000000003</v>
      </c>
      <c r="N41" s="33"/>
      <c r="V41" s="15"/>
      <c r="W41" s="15"/>
      <c r="X41" s="15"/>
      <c r="Y41" s="15"/>
      <c r="Z41" s="15"/>
      <c r="AN41" s="4"/>
      <c r="AO41" s="4"/>
      <c r="AP41" s="4"/>
      <c r="AQ41" s="4"/>
      <c r="AR41" s="4"/>
      <c r="AS41" s="4"/>
      <c r="AT41" s="4"/>
      <c r="AU41" s="4"/>
    </row>
    <row r="42" spans="1:83" ht="29.25" customHeight="1">
      <c r="J42" s="32">
        <f>48*F12</f>
        <v>57.599999999999994</v>
      </c>
      <c r="K42" s="32"/>
      <c r="M42" s="33">
        <f>J42</f>
        <v>57.599999999999994</v>
      </c>
      <c r="N42" s="33"/>
      <c r="V42" s="15"/>
      <c r="W42" s="15"/>
      <c r="X42" s="15"/>
      <c r="Y42" s="15"/>
      <c r="Z42" s="15"/>
      <c r="AN42" s="4"/>
      <c r="AO42" s="4"/>
      <c r="AP42" s="4"/>
      <c r="AQ42" s="4"/>
      <c r="AR42" s="4"/>
      <c r="AS42" s="4"/>
      <c r="AT42" s="4"/>
      <c r="AU42" s="4"/>
    </row>
    <row r="43" spans="1:83" ht="29.25" customHeight="1">
      <c r="J43" s="32"/>
      <c r="K43" s="32"/>
      <c r="M43" s="33"/>
      <c r="N43" s="33"/>
      <c r="U43" s="16"/>
      <c r="V43" s="16"/>
      <c r="W43" s="16"/>
      <c r="X43" s="16"/>
      <c r="Y43" s="16"/>
      <c r="Z43" s="16"/>
      <c r="AA43" s="13"/>
      <c r="AC43" s="36" t="s">
        <v>1</v>
      </c>
      <c r="AD43" s="36"/>
      <c r="AE43" s="42">
        <f>IF(X8&lt;=X10,X46,X48)</f>
        <v>21.849999999999998</v>
      </c>
      <c r="AF43" s="42"/>
      <c r="AN43" s="4"/>
      <c r="AO43" s="4"/>
      <c r="AP43" s="4"/>
      <c r="AQ43" s="4"/>
      <c r="AR43" s="4"/>
      <c r="AS43" s="4"/>
      <c r="AT43" s="4"/>
      <c r="AU43" s="4"/>
    </row>
    <row r="44" spans="1:83" ht="29.25" customHeight="1">
      <c r="N44" s="47">
        <f>((X2*0.785*$F$12*$F$12)/($I$20))*100</f>
        <v>80.742857142857147</v>
      </c>
      <c r="O44" s="47"/>
      <c r="Q44" s="51">
        <f>N44</f>
        <v>80.742857142857147</v>
      </c>
      <c r="R44" s="33"/>
      <c r="U44" s="16"/>
      <c r="V44" s="16"/>
      <c r="W44" s="16"/>
      <c r="X44" s="16"/>
      <c r="Y44" s="16"/>
      <c r="Z44" s="16"/>
      <c r="AA44" s="15"/>
      <c r="AB44" s="15"/>
      <c r="AC44" s="15"/>
      <c r="AD44" s="15"/>
      <c r="AE44" s="15"/>
      <c r="AF44" s="15"/>
    </row>
    <row r="45" spans="1:83" ht="29.25" customHeight="1">
      <c r="N45" s="47"/>
      <c r="O45" s="47"/>
      <c r="Q45" s="33"/>
      <c r="R45" s="33"/>
      <c r="U45" s="16"/>
      <c r="V45" s="16"/>
      <c r="W45" s="16"/>
      <c r="X45" s="16"/>
      <c r="Y45" s="16"/>
      <c r="Z45" s="16"/>
      <c r="AA45" s="15"/>
      <c r="AB45" s="15"/>
      <c r="AC45" s="15"/>
      <c r="AD45" s="15"/>
      <c r="AE45" s="15"/>
      <c r="AF45" s="15"/>
      <c r="AN45" s="4"/>
      <c r="AO45" s="4"/>
      <c r="AP45" s="4"/>
      <c r="AQ45" s="4"/>
      <c r="AR45" s="4"/>
      <c r="AS45" s="4"/>
      <c r="AT45" s="4"/>
      <c r="AU45" s="4"/>
    </row>
    <row r="46" spans="1:83" ht="29.25" customHeight="1">
      <c r="O46" s="52"/>
      <c r="P46" s="32">
        <f>IF(X8&lt;=X10,($F$4-0.5*$F$10-$F$14-$F$12)/2,0)</f>
        <v>21.849999999999998</v>
      </c>
      <c r="Q46" s="32"/>
      <c r="S46" s="51">
        <f>P46</f>
        <v>21.849999999999998</v>
      </c>
      <c r="U46" s="16"/>
      <c r="V46" s="39">
        <f>MIN(S46:S49)</f>
        <v>21.849999999999998</v>
      </c>
      <c r="W46" s="39"/>
      <c r="X46" s="40">
        <f>MIN(M39,M41,M42,Q44,S46,S48)</f>
        <v>21.849999999999998</v>
      </c>
      <c r="Y46" s="39"/>
      <c r="Z46" s="16"/>
      <c r="AA46" s="15"/>
      <c r="AB46" s="15"/>
      <c r="AC46" s="15"/>
      <c r="AD46" s="15"/>
      <c r="AE46" s="15"/>
      <c r="AF46" s="15"/>
      <c r="AN46" s="4"/>
      <c r="AO46" s="4"/>
      <c r="AP46" s="4"/>
      <c r="AQ46" s="31" t="s">
        <v>2</v>
      </c>
      <c r="AR46" s="31"/>
      <c r="AS46" s="49">
        <v>280</v>
      </c>
      <c r="AT46" s="49"/>
      <c r="BL46" s="32" t="s">
        <v>20</v>
      </c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</row>
    <row r="47" spans="1:83" ht="29.25" customHeight="1">
      <c r="O47" s="52"/>
      <c r="P47" s="32"/>
      <c r="Q47" s="32"/>
      <c r="S47" s="51"/>
      <c r="U47" s="16"/>
      <c r="V47" s="39"/>
      <c r="W47" s="39"/>
      <c r="X47" s="39"/>
      <c r="Y47" s="39"/>
      <c r="Z47" s="16"/>
      <c r="AA47" s="15"/>
      <c r="AB47" s="15"/>
      <c r="AC47" s="15"/>
      <c r="AD47" s="15"/>
      <c r="AE47" s="15"/>
      <c r="AF47" s="15"/>
      <c r="AN47" s="4"/>
      <c r="AO47" s="4"/>
      <c r="AP47" s="4"/>
      <c r="AQ47" s="4"/>
      <c r="AR47" s="4"/>
      <c r="AS47" s="4"/>
      <c r="AT47" s="4"/>
      <c r="AU47" s="4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</row>
    <row r="48" spans="1:83" ht="29.25" customHeight="1">
      <c r="O48" s="52"/>
      <c r="P48" s="32">
        <f>IF(X8&lt;=X10,60,0)</f>
        <v>60</v>
      </c>
      <c r="Q48" s="32"/>
      <c r="S48" s="33">
        <f>P48</f>
        <v>60</v>
      </c>
      <c r="U48" s="16"/>
      <c r="V48" s="38">
        <f>MIN(S50:S53)</f>
        <v>0</v>
      </c>
      <c r="W48" s="39"/>
      <c r="X48" s="38">
        <f>MIN(M39,M41,M42,Q44,S50,S52)</f>
        <v>0</v>
      </c>
      <c r="Y48" s="39"/>
      <c r="Z48" s="16"/>
      <c r="AA48" s="15"/>
      <c r="AB48" s="15"/>
      <c r="AC48" s="15"/>
      <c r="AD48" s="15"/>
      <c r="AE48" s="15"/>
      <c r="AF48" s="15"/>
      <c r="AN48" s="4"/>
      <c r="AO48" s="4"/>
      <c r="AP48" s="4"/>
      <c r="AQ48" s="4"/>
      <c r="AR48" s="4"/>
      <c r="AS48" s="4"/>
      <c r="AT48" s="4"/>
      <c r="AU48" s="4"/>
      <c r="BL48" s="47">
        <f>(0.33*5*2)*10</f>
        <v>33</v>
      </c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</row>
    <row r="49" spans="1:83" ht="29.25" customHeight="1">
      <c r="A49" s="7"/>
      <c r="B49" s="34" t="s">
        <v>8</v>
      </c>
      <c r="C49" s="34"/>
      <c r="D49" s="34"/>
      <c r="E49" s="34"/>
      <c r="M49" s="7"/>
      <c r="N49" s="7"/>
      <c r="O49" s="52"/>
      <c r="P49" s="32"/>
      <c r="Q49" s="32"/>
      <c r="R49" s="7"/>
      <c r="S49" s="33"/>
      <c r="T49" s="7"/>
      <c r="U49" s="19"/>
      <c r="V49" s="39"/>
      <c r="W49" s="39"/>
      <c r="X49" s="39"/>
      <c r="Y49" s="39"/>
      <c r="Z49" s="16"/>
      <c r="AA49" s="15"/>
      <c r="AB49" s="15"/>
      <c r="AC49" s="15"/>
      <c r="AD49" s="15"/>
      <c r="AE49" s="15"/>
      <c r="AF49" s="15"/>
      <c r="AV49" s="7"/>
      <c r="AW49" s="7"/>
      <c r="AX49" s="7"/>
      <c r="AY49" s="7"/>
      <c r="AZ49" s="7"/>
      <c r="BA49" s="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</row>
    <row r="50" spans="1:83" ht="29.25" customHeight="1">
      <c r="A50" s="7"/>
      <c r="B50" s="7"/>
      <c r="C50" s="7"/>
      <c r="M50" s="7"/>
      <c r="N50" s="7"/>
      <c r="O50" s="90"/>
      <c r="P50" s="35">
        <f>IF(X8&gt;X10,($F$4-0.5*$F$10-$F$14-$F$12)/4,0)</f>
        <v>0</v>
      </c>
      <c r="Q50" s="35"/>
      <c r="R50" s="7"/>
      <c r="S50" s="51">
        <f>P50</f>
        <v>0</v>
      </c>
      <c r="T50" s="7"/>
      <c r="U50" s="19"/>
      <c r="V50" s="19"/>
      <c r="W50" s="19"/>
      <c r="X50" s="19"/>
      <c r="Y50" s="19"/>
      <c r="Z50" s="16"/>
      <c r="AA50" s="15"/>
      <c r="AB50" s="15"/>
      <c r="AC50" s="15"/>
      <c r="AD50" s="15"/>
      <c r="AE50" s="15"/>
      <c r="AF50" s="15"/>
      <c r="AV50" s="7"/>
      <c r="AW50" s="7"/>
      <c r="AX50" s="7"/>
      <c r="AY50" s="7"/>
      <c r="AZ50" s="7"/>
      <c r="BA50" s="7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</row>
    <row r="51" spans="1:83" ht="29.25" customHeight="1">
      <c r="A51" s="7"/>
      <c r="B51" s="7"/>
      <c r="C51" s="7"/>
      <c r="M51" s="7"/>
      <c r="N51" s="7"/>
      <c r="O51" s="90"/>
      <c r="P51" s="35"/>
      <c r="Q51" s="35"/>
      <c r="R51" s="7"/>
      <c r="S51" s="51"/>
      <c r="T51" s="7"/>
      <c r="U51" s="19"/>
      <c r="V51" s="19"/>
      <c r="W51" s="19"/>
      <c r="X51" s="19"/>
      <c r="Y51" s="19"/>
      <c r="Z51" s="16"/>
      <c r="AA51" s="15"/>
      <c r="AB51" s="15"/>
      <c r="AC51" s="15"/>
      <c r="AD51" s="15"/>
      <c r="AE51" s="15"/>
      <c r="AF51" s="15"/>
      <c r="AV51" s="7"/>
      <c r="AW51" s="7"/>
      <c r="AX51" s="7"/>
      <c r="AY51" s="7"/>
      <c r="AZ51" s="7"/>
      <c r="BA51" s="7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</row>
    <row r="52" spans="1:83" ht="29.25" customHeight="1">
      <c r="O52" s="52"/>
      <c r="P52" s="32">
        <f>IF(X8&gt;X10,30,0)</f>
        <v>0</v>
      </c>
      <c r="Q52" s="32"/>
      <c r="S52" s="33">
        <f>P52</f>
        <v>0</v>
      </c>
      <c r="U52" s="16"/>
      <c r="V52" s="16"/>
      <c r="W52" s="16"/>
      <c r="X52" s="16"/>
      <c r="Y52" s="16"/>
      <c r="Z52" s="16"/>
      <c r="AA52" s="15"/>
      <c r="AB52" s="15"/>
      <c r="AC52" s="15"/>
      <c r="AD52" s="15"/>
      <c r="AE52" s="15"/>
      <c r="AF52" s="15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</row>
    <row r="53" spans="1:83" ht="29.25" customHeight="1">
      <c r="O53" s="52"/>
      <c r="P53" s="32"/>
      <c r="Q53" s="32"/>
      <c r="S53" s="33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</row>
    <row r="54" spans="1:83" ht="29.25" customHeight="1">
      <c r="S54" s="3">
        <f>IF($F$6&lt;=400,8*$F$10,0)</f>
        <v>17.600000000000001</v>
      </c>
      <c r="T54" s="33">
        <f>S54</f>
        <v>17.600000000000001</v>
      </c>
      <c r="U54" s="33"/>
    </row>
    <row r="55" spans="1:83" ht="29.25" customHeight="1">
      <c r="W55" s="40">
        <f>MIN($T$54,$T$56,$M$60,$R$63,$O$66)</f>
        <v>14.446006389776356</v>
      </c>
      <c r="X55" s="39"/>
      <c r="Y55" s="40">
        <f>MIN($T$54,$T$56,$M$60,$R$63,$O$66,$U$70)</f>
        <v>14.446006389776356</v>
      </c>
      <c r="Z55" s="39"/>
      <c r="AB55" s="36" t="s">
        <v>3</v>
      </c>
      <c r="AC55" s="36"/>
      <c r="AD55" s="42">
        <f>AL69</f>
        <v>10.924999999999999</v>
      </c>
      <c r="AE55" s="42"/>
      <c r="AF55" s="42"/>
      <c r="AU55" s="2"/>
      <c r="AV55" s="2">
        <f>F2</f>
        <v>40</v>
      </c>
    </row>
    <row r="56" spans="1:83" ht="29.25" customHeight="1">
      <c r="I56" s="44" t="s">
        <v>6</v>
      </c>
      <c r="J56" s="45"/>
      <c r="K56" s="45"/>
      <c r="L56" s="45"/>
      <c r="M56" s="45"/>
      <c r="N56" s="45"/>
      <c r="S56" s="3">
        <f>IF($F$6&lt;=400,20,0)</f>
        <v>20</v>
      </c>
      <c r="T56" s="33">
        <f>S56</f>
        <v>20</v>
      </c>
      <c r="U56" s="33"/>
      <c r="W56" s="39"/>
      <c r="X56" s="39"/>
      <c r="Y56" s="39"/>
      <c r="Z56" s="39"/>
      <c r="AB56" s="36" t="s">
        <v>3</v>
      </c>
      <c r="AC56" s="36"/>
      <c r="AD56" s="42">
        <f>AN69</f>
        <v>10.924999999999999</v>
      </c>
      <c r="AE56" s="42"/>
      <c r="AF56" s="42"/>
      <c r="AU56" s="8"/>
      <c r="AV56" s="8">
        <f>F4</f>
        <v>50</v>
      </c>
    </row>
    <row r="57" spans="1:83" ht="29.25" customHeight="1">
      <c r="C57" s="34"/>
      <c r="D57" s="34"/>
      <c r="E57" s="34"/>
      <c r="F57" s="34"/>
      <c r="W57" s="40">
        <f>MIN($T$58,$T$60,$M$60,$R$63,$O$66)</f>
        <v>0</v>
      </c>
      <c r="X57" s="39"/>
      <c r="Y57" s="40">
        <f>MIN($T$58,$T$60,$M$60,$R$63,$O$66,$U$70)</f>
        <v>0</v>
      </c>
      <c r="Z57" s="39"/>
      <c r="AN57" s="1" t="s">
        <v>0</v>
      </c>
      <c r="AO57" s="46">
        <f>MAX(AV55,AV56,AW57,AW59)</f>
        <v>50</v>
      </c>
      <c r="AP57" s="46"/>
      <c r="AQ57" s="34" t="s">
        <v>4</v>
      </c>
      <c r="AR57" s="34"/>
      <c r="AS57" s="34"/>
      <c r="AT57" s="34"/>
      <c r="AU57" s="33"/>
      <c r="AV57" s="33"/>
      <c r="AW57" s="33">
        <f>(1/6)*AS46</f>
        <v>46.666666666666664</v>
      </c>
    </row>
    <row r="58" spans="1:83" ht="29.25" customHeight="1">
      <c r="A58" s="93" t="s">
        <v>5</v>
      </c>
      <c r="B58" s="93"/>
      <c r="C58" s="93"/>
      <c r="D58" s="93"/>
      <c r="E58" s="93"/>
      <c r="S58" s="3">
        <f>IF($F$6&gt;=500,6*$F$10,0)</f>
        <v>0</v>
      </c>
      <c r="T58" s="33">
        <f>S58</f>
        <v>0</v>
      </c>
      <c r="U58" s="33"/>
      <c r="W58" s="39"/>
      <c r="X58" s="39"/>
      <c r="Y58" s="39"/>
      <c r="Z58" s="39"/>
      <c r="AA58" s="60" t="s">
        <v>17</v>
      </c>
      <c r="AB58" s="60"/>
      <c r="AC58" s="60"/>
      <c r="AD58" s="60"/>
      <c r="AE58" s="60"/>
      <c r="AF58" s="60"/>
      <c r="AU58" s="33"/>
      <c r="AV58" s="33"/>
      <c r="AW58" s="33"/>
    </row>
    <row r="59" spans="1:83" ht="29.25" customHeight="1">
      <c r="I59" s="44" t="s">
        <v>6</v>
      </c>
      <c r="J59" s="45"/>
      <c r="K59" s="45"/>
      <c r="L59" s="45"/>
      <c r="M59" s="45"/>
      <c r="N59" s="45"/>
      <c r="W59" s="16"/>
      <c r="X59" s="16"/>
      <c r="Y59" s="16"/>
      <c r="Z59" s="16"/>
      <c r="AU59" s="33"/>
      <c r="AV59" s="33"/>
      <c r="AW59" s="33">
        <v>45</v>
      </c>
    </row>
    <row r="60" spans="1:83" ht="29.25" customHeight="1">
      <c r="K60" s="32">
        <f>48*F12</f>
        <v>57.599999999999994</v>
      </c>
      <c r="L60" s="32"/>
      <c r="M60" s="33">
        <f>K60</f>
        <v>57.599999999999994</v>
      </c>
      <c r="N60" s="33"/>
      <c r="S60" s="3">
        <f>IF($F$6&gt;=500,15,0)</f>
        <v>0</v>
      </c>
      <c r="T60" s="33">
        <f>S60</f>
        <v>0</v>
      </c>
      <c r="U60" s="33"/>
      <c r="W60" s="15"/>
      <c r="X60" s="15"/>
      <c r="Y60" s="15"/>
      <c r="Z60" s="15"/>
      <c r="AU60" s="33"/>
      <c r="AV60" s="33"/>
      <c r="AW60" s="33"/>
    </row>
    <row r="61" spans="1:83" ht="29.25" customHeight="1">
      <c r="K61" s="32"/>
      <c r="L61" s="32"/>
      <c r="M61" s="33"/>
      <c r="N61" s="33"/>
      <c r="U61" s="15"/>
      <c r="V61" s="15"/>
      <c r="W61" s="15"/>
      <c r="X61" s="15"/>
      <c r="Y61" s="15"/>
      <c r="Z61" s="15"/>
    </row>
    <row r="62" spans="1:83" ht="29.25" customHeight="1">
      <c r="D62" s="4"/>
      <c r="E62" s="4"/>
      <c r="F62" s="4"/>
      <c r="G62" s="4"/>
      <c r="H62" s="4"/>
      <c r="I62" s="48" t="s">
        <v>7</v>
      </c>
      <c r="J62" s="32"/>
      <c r="K62" s="32"/>
      <c r="L62" s="32"/>
      <c r="M62" s="32"/>
      <c r="N62" s="32"/>
      <c r="U62" s="15"/>
      <c r="V62" s="15"/>
      <c r="W62" s="15"/>
      <c r="X62" s="15"/>
      <c r="Y62" s="15"/>
      <c r="Z62" s="14"/>
      <c r="AA62" s="4"/>
      <c r="AB62" s="41" t="s">
        <v>11</v>
      </c>
      <c r="AC62" s="41"/>
      <c r="AD62" s="41"/>
      <c r="AE62" s="41"/>
      <c r="AF62" s="41"/>
      <c r="AG62" s="4"/>
      <c r="AH62" s="4"/>
      <c r="AN62" s="43" t="s">
        <v>13</v>
      </c>
      <c r="AO62" s="43"/>
      <c r="AP62" s="43"/>
      <c r="AQ62" s="43"/>
      <c r="AR62" s="43"/>
    </row>
    <row r="63" spans="1:83" ht="29.25" customHeight="1">
      <c r="D63" s="4"/>
      <c r="E63" s="4"/>
      <c r="F63" s="4"/>
      <c r="G63" s="4"/>
      <c r="H63" s="4"/>
      <c r="I63" s="4"/>
      <c r="J63" s="4"/>
      <c r="K63" s="4"/>
      <c r="L63" s="4"/>
      <c r="O63" s="47">
        <f>((O2*0.785*$F$12*$F$12)/($I$18))*100</f>
        <v>14.446006389776356</v>
      </c>
      <c r="P63" s="47"/>
      <c r="Q63" s="47"/>
      <c r="R63" s="30">
        <f>O63</f>
        <v>14.446006389776356</v>
      </c>
      <c r="S63" s="37"/>
      <c r="U63" s="15"/>
      <c r="V63" s="15"/>
      <c r="W63" s="15"/>
      <c r="X63" s="15"/>
      <c r="Y63" s="15"/>
      <c r="Z63" s="14"/>
      <c r="AA63" s="4"/>
      <c r="AB63" s="34" t="s">
        <v>12</v>
      </c>
      <c r="AC63" s="34"/>
      <c r="AD63" s="34"/>
      <c r="AE63" s="34"/>
      <c r="AF63" s="34"/>
      <c r="AG63" s="4"/>
      <c r="AH63" s="4"/>
      <c r="AN63" s="43"/>
      <c r="AO63" s="43"/>
      <c r="AP63" s="43"/>
      <c r="AQ63" s="43"/>
      <c r="AR63" s="43"/>
    </row>
    <row r="64" spans="1:83" ht="29.25" customHeight="1">
      <c r="D64" s="4"/>
      <c r="E64" s="4"/>
      <c r="F64" s="4"/>
      <c r="G64" s="4"/>
      <c r="H64" s="4"/>
      <c r="I64" s="4"/>
      <c r="J64" s="4"/>
      <c r="K64" s="4"/>
      <c r="L64" s="4"/>
      <c r="O64" s="47"/>
      <c r="P64" s="47"/>
      <c r="Q64" s="47"/>
      <c r="R64" s="37"/>
      <c r="S64" s="37"/>
      <c r="U64" s="15"/>
      <c r="V64" s="15"/>
      <c r="W64" s="15"/>
      <c r="X64" s="15"/>
      <c r="Y64" s="15"/>
      <c r="Z64" s="14"/>
      <c r="AA64" s="4"/>
      <c r="AB64" s="4"/>
      <c r="AC64" s="4"/>
      <c r="AD64" s="4"/>
      <c r="AE64" s="4"/>
      <c r="AF64" s="4"/>
      <c r="AG64" s="4"/>
      <c r="AH64" s="4"/>
    </row>
    <row r="65" spans="1:53" ht="29.25" customHeight="1">
      <c r="U65" s="15"/>
      <c r="V65" s="15"/>
      <c r="W65" s="15"/>
      <c r="X65" s="15"/>
      <c r="Y65" s="15"/>
      <c r="Z65" s="15"/>
    </row>
    <row r="66" spans="1:53" ht="29.25" customHeight="1">
      <c r="M66" s="32">
        <f>F2</f>
        <v>40</v>
      </c>
      <c r="N66" s="32"/>
      <c r="O66" s="89">
        <f>0.5*MIN(M66:N67)</f>
        <v>20</v>
      </c>
      <c r="U66" s="15"/>
      <c r="V66" s="15"/>
      <c r="W66" s="15"/>
      <c r="X66" s="15"/>
      <c r="Y66" s="15"/>
      <c r="Z66" s="15"/>
    </row>
    <row r="67" spans="1:53" ht="29.25" customHeight="1">
      <c r="M67" s="32">
        <f>F4</f>
        <v>50</v>
      </c>
      <c r="N67" s="32"/>
      <c r="O67" s="89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3"/>
      <c r="AT67" s="13"/>
      <c r="AU67" s="13"/>
      <c r="AV67" s="13"/>
      <c r="AW67" s="13"/>
      <c r="AX67" s="10"/>
    </row>
    <row r="68" spans="1:53" ht="29.25" customHeight="1"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3"/>
      <c r="AT68" s="13"/>
      <c r="AU68" s="13"/>
      <c r="AV68" s="13"/>
      <c r="AW68" s="13"/>
      <c r="AX68" s="10"/>
    </row>
    <row r="69" spans="1:53" ht="29.25" customHeight="1">
      <c r="X69" s="16"/>
      <c r="Y69" s="16"/>
      <c r="Z69" s="16"/>
      <c r="AA69" s="16"/>
      <c r="AB69" s="16"/>
      <c r="AC69" s="40">
        <f>MIN($T$54,$T$56,$M$60,$R$63,$O$66,$S$75,$S$77)</f>
        <v>0</v>
      </c>
      <c r="AD69" s="39"/>
      <c r="AE69" s="40">
        <f>MIN($T$54,$T$56,$M$60,$R$63,$O$66,$S$75,$S$77,$U$70)</f>
        <v>0</v>
      </c>
      <c r="AF69" s="39"/>
      <c r="AG69" s="16"/>
      <c r="AH69" s="16"/>
      <c r="AI69" s="16"/>
      <c r="AJ69" s="16"/>
      <c r="AK69" s="16"/>
      <c r="AL69" s="39">
        <f>IF(AND($F$6&lt;=400,$O$8&lt;=$O$10),AC69,IF(AND($F$6&lt;=400,$O$8&gt;$O$10),AC71,IF(AND($F$6&gt;=500,$O$8&lt;=$O$10),AC73,IF(AND($F$6&gt;=500,$O$8&gt;$O$10),AC75))))</f>
        <v>10.924999999999999</v>
      </c>
      <c r="AM69" s="39"/>
      <c r="AN69" s="91">
        <f>IF(AND($F$6&lt;=400,$O$8&lt;=$O$10),AE69,IF(AND($F$6&lt;=400,$O$8&gt;$O$10),AE71,IF(AND($F$6&gt;=500,$O$8&lt;=$O$10),AE73,IF(AND($F$6&gt;=500,$O$8&gt;$O$10),AE75))))</f>
        <v>10.924999999999999</v>
      </c>
      <c r="AO69" s="91"/>
      <c r="AP69" s="16"/>
      <c r="AQ69" s="16"/>
      <c r="AR69" s="16"/>
      <c r="AS69" s="13"/>
      <c r="AT69" s="13"/>
      <c r="AU69" s="13"/>
      <c r="AV69" s="13"/>
      <c r="AW69" s="13"/>
      <c r="AX69" s="10"/>
    </row>
    <row r="70" spans="1:53" ht="29.25" customHeight="1">
      <c r="U70" s="89">
        <v>15</v>
      </c>
      <c r="V70" s="89"/>
      <c r="W70" s="89"/>
      <c r="X70" s="16"/>
      <c r="Y70" s="16"/>
      <c r="Z70" s="16"/>
      <c r="AA70" s="16"/>
      <c r="AB70" s="16"/>
      <c r="AC70" s="39"/>
      <c r="AD70" s="39"/>
      <c r="AE70" s="39"/>
      <c r="AF70" s="39"/>
      <c r="AG70" s="16"/>
      <c r="AH70" s="16"/>
      <c r="AI70" s="16"/>
      <c r="AJ70" s="16"/>
      <c r="AK70" s="16"/>
      <c r="AL70" s="39"/>
      <c r="AM70" s="39"/>
      <c r="AN70" s="91"/>
      <c r="AO70" s="91"/>
      <c r="AP70" s="16"/>
      <c r="AQ70" s="16"/>
      <c r="AR70" s="16"/>
      <c r="AS70" s="13"/>
      <c r="AT70" s="13"/>
      <c r="AU70" s="13"/>
      <c r="AV70" s="13"/>
      <c r="AW70" s="13"/>
      <c r="AX70" s="10"/>
    </row>
    <row r="71" spans="1:53" ht="29.25" customHeight="1">
      <c r="U71" s="89"/>
      <c r="V71" s="89"/>
      <c r="W71" s="89"/>
      <c r="X71" s="16"/>
      <c r="Y71" s="16"/>
      <c r="Z71" s="16"/>
      <c r="AA71" s="16"/>
      <c r="AB71" s="16"/>
      <c r="AC71" s="40">
        <f>MIN($T$54,$T$56,$M$60,$R$63,$O$66,$S$79,$S$81)</f>
        <v>10.924999999999999</v>
      </c>
      <c r="AD71" s="39"/>
      <c r="AE71" s="40">
        <f>MIN($T$54,$T$56,$M$60,$R$63,$O$66,$S$79,$S$81,$U$70)</f>
        <v>10.924999999999999</v>
      </c>
      <c r="AF71" s="39"/>
      <c r="AG71" s="16"/>
      <c r="AH71" s="16"/>
      <c r="AI71" s="16"/>
      <c r="AJ71" s="16"/>
      <c r="AK71" s="16"/>
      <c r="AL71" s="39"/>
      <c r="AM71" s="39"/>
      <c r="AN71" s="91"/>
      <c r="AO71" s="91"/>
      <c r="AP71" s="16"/>
      <c r="AQ71" s="16"/>
      <c r="AR71" s="16"/>
      <c r="AS71" s="13"/>
      <c r="AT71" s="13"/>
      <c r="AU71" s="13"/>
      <c r="AV71" s="13"/>
      <c r="AW71" s="13"/>
      <c r="AX71" s="10"/>
    </row>
    <row r="72" spans="1:53" ht="29.25" customHeight="1">
      <c r="A72" s="92" t="s">
        <v>19</v>
      </c>
      <c r="B72" s="92"/>
      <c r="C72" s="92"/>
      <c r="D72" s="92"/>
      <c r="E72" s="92"/>
      <c r="U72" s="89"/>
      <c r="V72" s="89"/>
      <c r="W72" s="89"/>
      <c r="X72" s="20"/>
      <c r="Y72" s="16"/>
      <c r="Z72" s="16"/>
      <c r="AA72" s="16"/>
      <c r="AB72" s="16"/>
      <c r="AC72" s="39"/>
      <c r="AD72" s="39"/>
      <c r="AE72" s="39"/>
      <c r="AF72" s="39"/>
      <c r="AG72" s="16"/>
      <c r="AH72" s="16"/>
      <c r="AI72" s="16"/>
      <c r="AJ72" s="16"/>
      <c r="AK72" s="16"/>
      <c r="AL72" s="39"/>
      <c r="AM72" s="39"/>
      <c r="AN72" s="91"/>
      <c r="AO72" s="91"/>
      <c r="AP72" s="16"/>
      <c r="AQ72" s="16"/>
      <c r="AR72" s="16"/>
      <c r="AS72" s="13"/>
      <c r="AT72" s="13"/>
      <c r="AU72" s="13"/>
      <c r="AV72" s="13"/>
      <c r="AW72" s="13"/>
      <c r="AX72" s="10"/>
    </row>
    <row r="73" spans="1:53" ht="29.25" customHeight="1">
      <c r="X73" s="16"/>
      <c r="Y73" s="16"/>
      <c r="Z73" s="16"/>
      <c r="AA73" s="16"/>
      <c r="AB73" s="16"/>
      <c r="AC73" s="40">
        <f>MIN($T$58,$T$60,$M$60,$R$63,$O$66,$S$75,$S$77)</f>
        <v>0</v>
      </c>
      <c r="AD73" s="39"/>
      <c r="AE73" s="40">
        <f>MIN($T$58,$T$60,$M$60,$R$63,$O$66,$S$75,$S$77,$U$70)</f>
        <v>0</v>
      </c>
      <c r="AF73" s="39"/>
      <c r="AG73" s="16"/>
      <c r="AH73" s="16"/>
      <c r="AI73" s="16"/>
      <c r="AJ73" s="16"/>
      <c r="AK73" s="16"/>
      <c r="AL73" s="39"/>
      <c r="AM73" s="39"/>
      <c r="AN73" s="91"/>
      <c r="AO73" s="91"/>
      <c r="AP73" s="16"/>
      <c r="AQ73" s="16"/>
      <c r="AR73" s="16"/>
      <c r="AS73" s="13"/>
      <c r="AT73" s="13"/>
      <c r="AU73" s="13"/>
      <c r="AV73" s="13"/>
      <c r="AW73" s="13"/>
      <c r="AX73" s="10"/>
    </row>
    <row r="74" spans="1:53" ht="29.25" customHeight="1">
      <c r="X74" s="16"/>
      <c r="Y74" s="16"/>
      <c r="Z74" s="16"/>
      <c r="AA74" s="16"/>
      <c r="AB74" s="16"/>
      <c r="AC74" s="39"/>
      <c r="AD74" s="39"/>
      <c r="AE74" s="39"/>
      <c r="AF74" s="39"/>
      <c r="AG74" s="16"/>
      <c r="AH74" s="16"/>
      <c r="AI74" s="16"/>
      <c r="AJ74" s="16"/>
      <c r="AK74" s="16"/>
      <c r="AL74" s="39"/>
      <c r="AM74" s="39"/>
      <c r="AN74" s="91"/>
      <c r="AO74" s="91"/>
      <c r="AP74" s="16"/>
      <c r="AQ74" s="16"/>
      <c r="AR74" s="16"/>
      <c r="AS74" s="13"/>
      <c r="AT74" s="13"/>
      <c r="AU74" s="13"/>
      <c r="AV74" s="13"/>
      <c r="AW74" s="13"/>
      <c r="AX74" s="10"/>
    </row>
    <row r="75" spans="1:53" s="9" customFormat="1" ht="29.25" customHeight="1">
      <c r="O75" s="52"/>
      <c r="P75" s="32">
        <f>IF(O8&lt;=O10,($F$4-0.5*$F$10-$F$14-$F$12)/2,0)</f>
        <v>0</v>
      </c>
      <c r="Q75" s="32"/>
      <c r="S75" s="33">
        <f>P75</f>
        <v>0</v>
      </c>
      <c r="V75" s="39">
        <f>MIN(S75:S78)</f>
        <v>0</v>
      </c>
      <c r="W75" s="39"/>
      <c r="X75" s="40">
        <f>MIN(M68,M70,M71,Q73,S75,S77)</f>
        <v>0</v>
      </c>
      <c r="Y75" s="39"/>
      <c r="Z75" s="16"/>
      <c r="AA75" s="16"/>
      <c r="AB75" s="16"/>
      <c r="AC75" s="40">
        <f>MIN($T$58,$T$60,$M$60,$R$63,$O$66,$S$79,$S$81)</f>
        <v>0</v>
      </c>
      <c r="AD75" s="39"/>
      <c r="AE75" s="40">
        <f>MIN($T$58,$T$60,$M$60,$R$63,$O$66,$S$79,$S$81,$U$70)</f>
        <v>0</v>
      </c>
      <c r="AF75" s="39"/>
      <c r="AG75" s="16"/>
      <c r="AH75" s="16"/>
      <c r="AI75" s="16"/>
      <c r="AJ75" s="16"/>
      <c r="AK75" s="16"/>
      <c r="AL75" s="39"/>
      <c r="AM75" s="39"/>
      <c r="AN75" s="91"/>
      <c r="AO75" s="91"/>
      <c r="AP75" s="21"/>
      <c r="AQ75" s="95"/>
      <c r="AR75" s="95"/>
      <c r="AS75" s="96"/>
      <c r="AT75" s="96"/>
      <c r="AU75" s="13"/>
      <c r="AV75" s="13"/>
      <c r="AW75" s="13"/>
      <c r="AX75" s="10"/>
    </row>
    <row r="76" spans="1:53" s="9" customFormat="1" ht="29.25" customHeight="1">
      <c r="O76" s="52"/>
      <c r="P76" s="32"/>
      <c r="Q76" s="32"/>
      <c r="S76" s="33"/>
      <c r="V76" s="39"/>
      <c r="W76" s="39"/>
      <c r="X76" s="39"/>
      <c r="Y76" s="39"/>
      <c r="Z76" s="16"/>
      <c r="AA76" s="16"/>
      <c r="AB76" s="16"/>
      <c r="AC76" s="39"/>
      <c r="AD76" s="39"/>
      <c r="AE76" s="39"/>
      <c r="AF76" s="39"/>
      <c r="AG76" s="16"/>
      <c r="AH76" s="16"/>
      <c r="AI76" s="16"/>
      <c r="AJ76" s="16"/>
      <c r="AK76" s="16"/>
      <c r="AL76" s="39"/>
      <c r="AM76" s="39"/>
      <c r="AN76" s="91"/>
      <c r="AO76" s="91"/>
      <c r="AP76" s="21"/>
      <c r="AQ76" s="21"/>
      <c r="AR76" s="21"/>
      <c r="AS76" s="14"/>
      <c r="AT76" s="14"/>
      <c r="AU76" s="14"/>
      <c r="AV76" s="13"/>
      <c r="AW76" s="13"/>
      <c r="AX76" s="10"/>
    </row>
    <row r="77" spans="1:53" s="9" customFormat="1" ht="29.25" customHeight="1">
      <c r="O77" s="52"/>
      <c r="P77" s="32">
        <f>IF(O8&lt;=O10,60,0)</f>
        <v>0</v>
      </c>
      <c r="Q77" s="32"/>
      <c r="S77" s="33">
        <f>P77</f>
        <v>0</v>
      </c>
      <c r="V77" s="38">
        <f>MIN(S79:S82)</f>
        <v>10.924999999999999</v>
      </c>
      <c r="W77" s="39"/>
      <c r="X77" s="38">
        <f>$S$75</f>
        <v>0</v>
      </c>
      <c r="Y77" s="39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21"/>
      <c r="AO77" s="21"/>
      <c r="AP77" s="21"/>
      <c r="AQ77" s="21"/>
      <c r="AR77" s="21"/>
      <c r="AS77" s="14"/>
      <c r="AT77" s="14"/>
      <c r="AU77" s="14"/>
      <c r="AV77" s="13"/>
      <c r="AW77" s="13"/>
      <c r="AX77" s="10"/>
    </row>
    <row r="78" spans="1:53" s="9" customFormat="1" ht="29.25" customHeight="1">
      <c r="A78" s="7"/>
      <c r="B78" s="93" t="s">
        <v>8</v>
      </c>
      <c r="C78" s="93"/>
      <c r="D78" s="93"/>
      <c r="E78" s="93"/>
      <c r="M78" s="7"/>
      <c r="N78" s="7"/>
      <c r="O78" s="52"/>
      <c r="P78" s="32"/>
      <c r="Q78" s="32"/>
      <c r="R78" s="7"/>
      <c r="S78" s="33"/>
      <c r="T78" s="7"/>
      <c r="U78" s="7"/>
      <c r="V78" s="39"/>
      <c r="W78" s="39"/>
      <c r="X78" s="39"/>
      <c r="Y78" s="39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3"/>
      <c r="AT78" s="13"/>
      <c r="AU78" s="13"/>
      <c r="AV78" s="11"/>
      <c r="AW78" s="11"/>
      <c r="AX78" s="11"/>
      <c r="AY78" s="7"/>
      <c r="AZ78" s="7"/>
      <c r="BA78" s="7"/>
    </row>
    <row r="79" spans="1:53" s="9" customFormat="1" ht="29.25" customHeight="1">
      <c r="A79" s="7"/>
      <c r="B79" s="7"/>
      <c r="C79" s="7"/>
      <c r="M79" s="7"/>
      <c r="N79" s="7"/>
      <c r="O79" s="90"/>
      <c r="P79" s="35">
        <f>IF(O8&gt;O10,($F$4-0.5*$F$10-$F$14-$F$12)/4,0)</f>
        <v>10.924999999999999</v>
      </c>
      <c r="Q79" s="35"/>
      <c r="R79" s="7"/>
      <c r="S79" s="94">
        <f>P79</f>
        <v>10.924999999999999</v>
      </c>
      <c r="T79" s="7"/>
      <c r="U79" s="7"/>
      <c r="V79" s="7"/>
      <c r="W79" s="7"/>
      <c r="X79" s="19"/>
      <c r="Y79" s="19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3"/>
      <c r="AT79" s="13"/>
      <c r="AU79" s="13"/>
      <c r="AV79" s="11"/>
      <c r="AW79" s="11"/>
      <c r="AX79" s="11"/>
      <c r="AY79" s="7"/>
      <c r="AZ79" s="7"/>
      <c r="BA79" s="7"/>
    </row>
    <row r="80" spans="1:53" s="9" customFormat="1" ht="29.25" customHeight="1">
      <c r="A80" s="7"/>
      <c r="B80" s="7"/>
      <c r="C80" s="7"/>
      <c r="M80" s="7"/>
      <c r="N80" s="7"/>
      <c r="O80" s="90"/>
      <c r="P80" s="35"/>
      <c r="Q80" s="35"/>
      <c r="R80" s="7"/>
      <c r="S80" s="94"/>
      <c r="T80" s="7"/>
      <c r="U80" s="7"/>
      <c r="V80" s="7"/>
      <c r="W80" s="7"/>
      <c r="X80" s="19"/>
      <c r="Y80" s="19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3"/>
      <c r="AT80" s="13"/>
      <c r="AU80" s="13"/>
      <c r="AV80" s="11"/>
      <c r="AW80" s="11"/>
      <c r="AX80" s="11"/>
      <c r="AY80" s="7"/>
      <c r="AZ80" s="7"/>
      <c r="BA80" s="7"/>
    </row>
    <row r="81" spans="15:50" s="9" customFormat="1" ht="29.25" customHeight="1">
      <c r="O81" s="52"/>
      <c r="P81" s="32">
        <f>IF(O8&gt;O10,30,0)</f>
        <v>30</v>
      </c>
      <c r="Q81" s="32"/>
      <c r="S81" s="33">
        <f>P81</f>
        <v>30</v>
      </c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3"/>
      <c r="AT81" s="13"/>
      <c r="AU81" s="13"/>
      <c r="AV81" s="13"/>
      <c r="AW81" s="13"/>
      <c r="AX81" s="10"/>
    </row>
    <row r="82" spans="15:50" s="9" customFormat="1" ht="29.25" customHeight="1">
      <c r="O82" s="52"/>
      <c r="P82" s="32"/>
      <c r="Q82" s="32"/>
      <c r="S82" s="33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3"/>
      <c r="AT82" s="13"/>
      <c r="AU82" s="13"/>
      <c r="AV82" s="13"/>
      <c r="AW82" s="13"/>
      <c r="AX82" s="10"/>
    </row>
    <row r="83" spans="15:50" ht="29.25" customHeight="1"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3"/>
      <c r="AT83" s="13"/>
      <c r="AU83" s="13"/>
      <c r="AV83" s="13"/>
      <c r="AW83" s="13"/>
      <c r="AX83" s="10"/>
    </row>
    <row r="84" spans="15:50" ht="29.25" customHeight="1"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3"/>
      <c r="AT84" s="13"/>
      <c r="AU84" s="13"/>
      <c r="AV84" s="13"/>
      <c r="AW84" s="13"/>
      <c r="AX84" s="10"/>
    </row>
    <row r="85" spans="15:50" ht="29.25" customHeight="1"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3"/>
      <c r="AT85" s="13"/>
      <c r="AU85" s="13"/>
      <c r="AV85" s="13"/>
      <c r="AW85" s="13"/>
    </row>
    <row r="86" spans="15:50" ht="29.25" customHeight="1">
      <c r="X86" s="13"/>
      <c r="Y86" s="13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3"/>
      <c r="AT86" s="13"/>
      <c r="AU86" s="13"/>
      <c r="AV86" s="13"/>
      <c r="AW86" s="13"/>
    </row>
    <row r="87" spans="15:50" ht="29.25" customHeight="1">
      <c r="X87" s="13"/>
      <c r="Y87" s="13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3"/>
      <c r="AT87" s="13"/>
      <c r="AU87" s="13"/>
      <c r="AV87" s="13"/>
      <c r="AW87" s="13"/>
    </row>
    <row r="88" spans="15:50" ht="29.25" customHeight="1">
      <c r="X88" s="13"/>
      <c r="Y88" s="13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3"/>
      <c r="AT88" s="13"/>
      <c r="AU88" s="13"/>
      <c r="AV88" s="13"/>
      <c r="AW88" s="13"/>
    </row>
    <row r="89" spans="15:50" ht="29.25" customHeight="1"/>
    <row r="90" spans="15:50" ht="29.25" customHeight="1"/>
    <row r="91" spans="15:50" ht="29.25" customHeight="1"/>
    <row r="92" spans="15:50" ht="29.25" customHeight="1"/>
    <row r="93" spans="15:50" ht="29.25" customHeight="1"/>
    <row r="94" spans="15:50" ht="29.25" customHeight="1"/>
    <row r="95" spans="15:50" ht="29.25" customHeight="1"/>
    <row r="96" spans="15:50" ht="29.25" customHeight="1"/>
    <row r="97" ht="29.25" customHeight="1"/>
    <row r="98" ht="29.25" customHeight="1"/>
    <row r="99" ht="29.25" customHeight="1"/>
    <row r="100" ht="29.25" customHeight="1"/>
    <row r="101" ht="29.25" customHeight="1"/>
    <row r="102" ht="29.25" customHeight="1"/>
    <row r="103" ht="29.25" customHeight="1"/>
    <row r="104" ht="29.25" customHeight="1"/>
    <row r="105" ht="29.25" customHeight="1"/>
    <row r="106" ht="29.25" customHeight="1"/>
    <row r="107" ht="29.25" customHeight="1"/>
    <row r="108" ht="29.25" customHeight="1"/>
    <row r="109" ht="29.25" customHeight="1"/>
    <row r="110" ht="29.25" customHeight="1"/>
    <row r="111" ht="29.25" customHeight="1"/>
    <row r="112" ht="29.25" customHeight="1"/>
    <row r="113" ht="29.25" customHeight="1"/>
    <row r="114" ht="29.25" customHeight="1"/>
    <row r="115" ht="29.25" customHeight="1"/>
  </sheetData>
  <sheetProtection algorithmName="SHA-512" hashValue="8rij2j/DguvqZPaiFKu7t86Z5uOAHj1X5jr4qW8/Cxax0GmuqvbilCW8lmrYVWkmNhsV1ymvPeLVkPq4C1sKyQ==" saltValue="O6E7H//2lOVBukTXRMcb1w==" spinCount="100000" sheet="1" objects="1" scenarios="1" selectLockedCells="1"/>
  <mergeCells count="166">
    <mergeCell ref="BL46:CE47"/>
    <mergeCell ref="BL48:CE49"/>
    <mergeCell ref="BL50:CE51"/>
    <mergeCell ref="BL52:CE53"/>
    <mergeCell ref="O81:O82"/>
    <mergeCell ref="P81:Q82"/>
    <mergeCell ref="S81:S82"/>
    <mergeCell ref="A72:E72"/>
    <mergeCell ref="A58:E58"/>
    <mergeCell ref="O75:O76"/>
    <mergeCell ref="P75:Q76"/>
    <mergeCell ref="S75:S76"/>
    <mergeCell ref="V75:W76"/>
    <mergeCell ref="B78:E78"/>
    <mergeCell ref="O79:O80"/>
    <mergeCell ref="P79:Q80"/>
    <mergeCell ref="S79:S80"/>
    <mergeCell ref="B49:E49"/>
    <mergeCell ref="AQ75:AR75"/>
    <mergeCell ref="AS75:AT75"/>
    <mergeCell ref="O77:O78"/>
    <mergeCell ref="P77:Q78"/>
    <mergeCell ref="S77:S78"/>
    <mergeCell ref="V77:W78"/>
    <mergeCell ref="X77:Y78"/>
    <mergeCell ref="AN69:AO76"/>
    <mergeCell ref="M66:N66"/>
    <mergeCell ref="M67:N67"/>
    <mergeCell ref="AC73:AD74"/>
    <mergeCell ref="AC75:AD76"/>
    <mergeCell ref="AE69:AF70"/>
    <mergeCell ref="AE71:AF72"/>
    <mergeCell ref="AE73:AF74"/>
    <mergeCell ref="AE75:AF76"/>
    <mergeCell ref="AL69:AM76"/>
    <mergeCell ref="X75:Y76"/>
    <mergeCell ref="O66:O67"/>
    <mergeCell ref="A18:B19"/>
    <mergeCell ref="A20:B21"/>
    <mergeCell ref="C20:H21"/>
    <mergeCell ref="I20:K21"/>
    <mergeCell ref="C18:H19"/>
    <mergeCell ref="U70:W72"/>
    <mergeCell ref="AB56:AC56"/>
    <mergeCell ref="Y55:Z56"/>
    <mergeCell ref="Y57:Z58"/>
    <mergeCell ref="AA58:AF58"/>
    <mergeCell ref="V31:W32"/>
    <mergeCell ref="Z27:AB27"/>
    <mergeCell ref="AC69:AD70"/>
    <mergeCell ref="AC71:AD72"/>
    <mergeCell ref="I18:K19"/>
    <mergeCell ref="M41:N41"/>
    <mergeCell ref="N44:O45"/>
    <mergeCell ref="O48:O49"/>
    <mergeCell ref="O50:O51"/>
    <mergeCell ref="S48:S49"/>
    <mergeCell ref="S50:S51"/>
    <mergeCell ref="S52:S53"/>
    <mergeCell ref="C57:F57"/>
    <mergeCell ref="O52:O53"/>
    <mergeCell ref="AF1:AP1"/>
    <mergeCell ref="L23:M23"/>
    <mergeCell ref="L24:M24"/>
    <mergeCell ref="AF7:AP7"/>
    <mergeCell ref="AF9:AP9"/>
    <mergeCell ref="O23:O24"/>
    <mergeCell ref="O6:Q7"/>
    <mergeCell ref="O8:Q9"/>
    <mergeCell ref="AE43:AF43"/>
    <mergeCell ref="S29:S31"/>
    <mergeCell ref="U27:Y27"/>
    <mergeCell ref="Q25:R25"/>
    <mergeCell ref="Q27:R27"/>
    <mergeCell ref="S25:S27"/>
    <mergeCell ref="O10:Q11"/>
    <mergeCell ref="AC34:AD34"/>
    <mergeCell ref="AC35:AD35"/>
    <mergeCell ref="AE35:AF35"/>
    <mergeCell ref="AB37:AF37"/>
    <mergeCell ref="O2:O5"/>
    <mergeCell ref="K2:N5"/>
    <mergeCell ref="X2:Y5"/>
    <mergeCell ref="T2:W5"/>
    <mergeCell ref="S2:S11"/>
    <mergeCell ref="C16:E17"/>
    <mergeCell ref="K10:N11"/>
    <mergeCell ref="F16:K17"/>
    <mergeCell ref="C8:E9"/>
    <mergeCell ref="F8:H9"/>
    <mergeCell ref="K8:N9"/>
    <mergeCell ref="C14:E15"/>
    <mergeCell ref="F6:H7"/>
    <mergeCell ref="F10:H11"/>
    <mergeCell ref="F12:H13"/>
    <mergeCell ref="F14:H15"/>
    <mergeCell ref="K6:N7"/>
    <mergeCell ref="J2:J11"/>
    <mergeCell ref="AS46:AT46"/>
    <mergeCell ref="AO34:AP34"/>
    <mergeCell ref="C2:E3"/>
    <mergeCell ref="C6:E7"/>
    <mergeCell ref="C10:E11"/>
    <mergeCell ref="C12:E13"/>
    <mergeCell ref="K33:L33"/>
    <mergeCell ref="H35:L35"/>
    <mergeCell ref="AE34:AF34"/>
    <mergeCell ref="Q29:R29"/>
    <mergeCell ref="Q31:R31"/>
    <mergeCell ref="M42:N43"/>
    <mergeCell ref="Q44:R45"/>
    <mergeCell ref="S46:S47"/>
    <mergeCell ref="C4:E5"/>
    <mergeCell ref="B41:E41"/>
    <mergeCell ref="M39:N40"/>
    <mergeCell ref="V29:W30"/>
    <mergeCell ref="P46:Q47"/>
    <mergeCell ref="O46:O47"/>
    <mergeCell ref="B29:D29"/>
    <mergeCell ref="B30:D30"/>
    <mergeCell ref="F2:H3"/>
    <mergeCell ref="F4:H5"/>
    <mergeCell ref="AN62:AR63"/>
    <mergeCell ref="AW57:AW58"/>
    <mergeCell ref="AW59:AW60"/>
    <mergeCell ref="AU57:AV58"/>
    <mergeCell ref="AU59:AV60"/>
    <mergeCell ref="I56:N56"/>
    <mergeCell ref="I59:N59"/>
    <mergeCell ref="AQ57:AT57"/>
    <mergeCell ref="AO57:AP57"/>
    <mergeCell ref="T56:U56"/>
    <mergeCell ref="T58:U58"/>
    <mergeCell ref="T60:U60"/>
    <mergeCell ref="M60:N61"/>
    <mergeCell ref="AD56:AF56"/>
    <mergeCell ref="W57:X58"/>
    <mergeCell ref="W55:X56"/>
    <mergeCell ref="K60:L61"/>
    <mergeCell ref="O63:Q64"/>
    <mergeCell ref="I62:N62"/>
    <mergeCell ref="T54:U54"/>
    <mergeCell ref="AB63:AF63"/>
    <mergeCell ref="P50:Q51"/>
    <mergeCell ref="P52:Q53"/>
    <mergeCell ref="AC43:AD43"/>
    <mergeCell ref="R63:S64"/>
    <mergeCell ref="V48:W49"/>
    <mergeCell ref="X46:Y47"/>
    <mergeCell ref="X48:Y49"/>
    <mergeCell ref="AB62:AF62"/>
    <mergeCell ref="P48:Q49"/>
    <mergeCell ref="AD55:AF55"/>
    <mergeCell ref="AB55:AC55"/>
    <mergeCell ref="V46:W47"/>
    <mergeCell ref="T6:W7"/>
    <mergeCell ref="T8:W9"/>
    <mergeCell ref="T10:W11"/>
    <mergeCell ref="X6:AA7"/>
    <mergeCell ref="X8:AA9"/>
    <mergeCell ref="X10:AA11"/>
    <mergeCell ref="AQ46:AR46"/>
    <mergeCell ref="J39:K39"/>
    <mergeCell ref="J40:K40"/>
    <mergeCell ref="J41:K41"/>
    <mergeCell ref="J42:K43"/>
  </mergeCells>
  <pageMargins left="0.7" right="0.7" top="0.75" bottom="0.75" header="0.3" footer="0.3"/>
  <pageSetup paperSize="9"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143"/>
  <sheetViews>
    <sheetView topLeftCell="A73" zoomScale="80" zoomScaleNormal="80" zoomScaleSheetLayoutView="50" workbookViewId="0">
      <selection activeCell="N79" sqref="N79:O80"/>
    </sheetView>
  </sheetViews>
  <sheetFormatPr defaultRowHeight="26.25"/>
  <cols>
    <col min="1" max="3" width="7.85546875" style="22" customWidth="1"/>
    <col min="4" max="5" width="7.5703125" style="22" customWidth="1"/>
    <col min="6" max="6" width="16.85546875" style="22" customWidth="1"/>
    <col min="7" max="10" width="6.140625" style="22" customWidth="1"/>
    <col min="11" max="11" width="9" style="22" customWidth="1"/>
    <col min="12" max="13" width="6.140625" style="22" customWidth="1"/>
    <col min="14" max="15" width="6.5703125" style="22" customWidth="1"/>
    <col min="16" max="16" width="13.85546875" style="22" customWidth="1"/>
    <col min="17" max="17" width="6.5703125" style="22" customWidth="1"/>
    <col min="18" max="19" width="8" style="22" customWidth="1"/>
    <col min="20" max="20" width="14.7109375" style="22" customWidth="1"/>
    <col min="21" max="22" width="11.42578125" style="22" customWidth="1"/>
    <col min="23" max="23" width="10.140625" style="22" customWidth="1"/>
    <col min="24" max="24" width="6.5703125" style="22" customWidth="1"/>
    <col min="25" max="28" width="10" style="22" customWidth="1"/>
    <col min="29" max="30" width="6.140625" style="22" customWidth="1"/>
    <col min="31" max="33" width="9.42578125" style="22" customWidth="1"/>
    <col min="34" max="34" width="6.5703125" style="22" customWidth="1"/>
    <col min="35" max="35" width="5.5703125" style="22" customWidth="1"/>
    <col min="36" max="38" width="6.5703125" style="22" customWidth="1"/>
    <col min="39" max="39" width="5.140625" style="22" customWidth="1"/>
    <col min="40" max="40" width="8.7109375" style="22" customWidth="1"/>
    <col min="41" max="48" width="6.5703125" style="22" customWidth="1"/>
    <col min="49" max="49" width="9.85546875" style="22" customWidth="1"/>
    <col min="50" max="50" width="11" style="22" customWidth="1"/>
    <col min="51" max="96" width="6.5703125" style="22" customWidth="1"/>
    <col min="97" max="16384" width="9.140625" style="22"/>
  </cols>
  <sheetData>
    <row r="1" spans="4:43" ht="29.25" customHeight="1"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4:43" ht="29.25" customHeight="1">
      <c r="D2" s="50"/>
      <c r="E2" s="50"/>
      <c r="F2" s="50"/>
      <c r="G2" s="53">
        <v>600</v>
      </c>
      <c r="H2" s="53"/>
      <c r="I2" s="53"/>
      <c r="K2" s="97"/>
      <c r="L2" s="98"/>
      <c r="M2" s="98"/>
      <c r="N2" s="98"/>
      <c r="O2" s="98"/>
      <c r="P2" s="113"/>
      <c r="T2" s="97"/>
      <c r="U2" s="99"/>
      <c r="V2" s="99"/>
      <c r="W2" s="99"/>
      <c r="X2" s="99"/>
      <c r="Y2" s="113"/>
      <c r="Z2" s="113"/>
    </row>
    <row r="3" spans="4:43" ht="29.25" customHeight="1">
      <c r="D3" s="50"/>
      <c r="E3" s="50"/>
      <c r="F3" s="50"/>
      <c r="G3" s="53"/>
      <c r="H3" s="53"/>
      <c r="I3" s="53"/>
      <c r="K3" s="97"/>
      <c r="L3" s="98"/>
      <c r="M3" s="98"/>
      <c r="N3" s="98"/>
      <c r="O3" s="98"/>
      <c r="P3" s="113"/>
      <c r="T3" s="97"/>
      <c r="U3" s="99"/>
      <c r="V3" s="99"/>
      <c r="W3" s="99"/>
      <c r="X3" s="99"/>
      <c r="Y3" s="113"/>
      <c r="Z3" s="113"/>
    </row>
    <row r="4" spans="4:43" ht="29.25" customHeight="1">
      <c r="D4" s="50"/>
      <c r="E4" s="50"/>
      <c r="F4" s="50"/>
      <c r="G4" s="53">
        <v>600</v>
      </c>
      <c r="H4" s="53"/>
      <c r="I4" s="53"/>
      <c r="K4" s="97"/>
      <c r="L4" s="98"/>
      <c r="M4" s="98"/>
      <c r="N4" s="98"/>
      <c r="O4" s="98"/>
      <c r="P4" s="113"/>
      <c r="T4" s="97"/>
      <c r="U4" s="99"/>
      <c r="V4" s="99"/>
      <c r="W4" s="99"/>
      <c r="X4" s="99"/>
      <c r="Y4" s="113"/>
      <c r="Z4" s="113"/>
    </row>
    <row r="5" spans="4:43" ht="29.25" customHeight="1">
      <c r="D5" s="50"/>
      <c r="E5" s="50"/>
      <c r="F5" s="50"/>
      <c r="G5" s="53"/>
      <c r="H5" s="53"/>
      <c r="I5" s="53"/>
      <c r="K5" s="97"/>
      <c r="L5" s="98"/>
      <c r="M5" s="98"/>
      <c r="N5" s="98"/>
      <c r="O5" s="98"/>
      <c r="P5" s="113"/>
      <c r="T5" s="97"/>
      <c r="U5" s="99"/>
      <c r="V5" s="99"/>
      <c r="W5" s="99"/>
      <c r="X5" s="99"/>
      <c r="Y5" s="113"/>
      <c r="Z5" s="113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4:43" ht="29.25" customHeight="1">
      <c r="D6" s="50"/>
      <c r="E6" s="50"/>
      <c r="F6" s="50"/>
      <c r="G6" s="53">
        <v>400</v>
      </c>
      <c r="H6" s="53"/>
      <c r="I6" s="53"/>
      <c r="K6" s="97"/>
      <c r="L6" s="100"/>
      <c r="M6" s="100"/>
      <c r="N6" s="100"/>
      <c r="O6" s="100"/>
      <c r="P6" s="113"/>
      <c r="Q6" s="113"/>
      <c r="R6" s="113"/>
      <c r="T6" s="97"/>
      <c r="U6" s="100"/>
      <c r="V6" s="100"/>
      <c r="W6" s="100"/>
      <c r="X6" s="100"/>
      <c r="Y6" s="113"/>
      <c r="Z6" s="113"/>
      <c r="AA6" s="113"/>
      <c r="AB6" s="113"/>
    </row>
    <row r="7" spans="4:43" ht="29.25" customHeight="1">
      <c r="D7" s="50"/>
      <c r="E7" s="50"/>
      <c r="F7" s="50"/>
      <c r="G7" s="53"/>
      <c r="H7" s="53"/>
      <c r="I7" s="53"/>
      <c r="K7" s="97"/>
      <c r="L7" s="100"/>
      <c r="M7" s="100"/>
      <c r="N7" s="100"/>
      <c r="O7" s="100"/>
      <c r="P7" s="113"/>
      <c r="Q7" s="113"/>
      <c r="R7" s="113"/>
      <c r="T7" s="97"/>
      <c r="U7" s="100"/>
      <c r="V7" s="100"/>
      <c r="W7" s="100"/>
      <c r="X7" s="100"/>
      <c r="Y7" s="113"/>
      <c r="Z7" s="113"/>
      <c r="AA7" s="113"/>
      <c r="AB7" s="113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4:43" ht="29.25" customHeight="1">
      <c r="D8" s="50"/>
      <c r="E8" s="50"/>
      <c r="F8" s="50"/>
      <c r="G8" s="53">
        <v>300</v>
      </c>
      <c r="H8" s="53"/>
      <c r="I8" s="53"/>
      <c r="K8" s="97"/>
      <c r="L8" s="100"/>
      <c r="M8" s="100"/>
      <c r="N8" s="100"/>
      <c r="O8" s="100"/>
      <c r="P8" s="113"/>
      <c r="Q8" s="113"/>
      <c r="R8" s="113"/>
      <c r="T8" s="97"/>
      <c r="U8" s="100"/>
      <c r="V8" s="100"/>
      <c r="W8" s="100"/>
      <c r="X8" s="100"/>
      <c r="Y8" s="113"/>
      <c r="Z8" s="113"/>
      <c r="AA8" s="113"/>
      <c r="AB8" s="113"/>
    </row>
    <row r="9" spans="4:43" ht="29.25" customHeight="1">
      <c r="D9" s="50"/>
      <c r="E9" s="50"/>
      <c r="F9" s="50"/>
      <c r="G9" s="53"/>
      <c r="H9" s="53"/>
      <c r="I9" s="53"/>
      <c r="K9" s="97"/>
      <c r="L9" s="100"/>
      <c r="M9" s="100"/>
      <c r="N9" s="100"/>
      <c r="O9" s="100"/>
      <c r="P9" s="113"/>
      <c r="Q9" s="113"/>
      <c r="R9" s="113"/>
      <c r="T9" s="97"/>
      <c r="U9" s="100"/>
      <c r="V9" s="100"/>
      <c r="W9" s="100"/>
      <c r="X9" s="100"/>
      <c r="Y9" s="113"/>
      <c r="Z9" s="113"/>
      <c r="AA9" s="113"/>
      <c r="AB9" s="113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4:43" ht="29.25" customHeight="1">
      <c r="D10" s="50"/>
      <c r="E10" s="50"/>
      <c r="F10" s="50"/>
      <c r="G10" s="53">
        <v>25</v>
      </c>
      <c r="H10" s="53"/>
      <c r="I10" s="53"/>
      <c r="K10" s="97"/>
      <c r="L10" s="100"/>
      <c r="M10" s="100"/>
      <c r="N10" s="100"/>
      <c r="O10" s="100"/>
      <c r="P10" s="101"/>
      <c r="Q10" s="101"/>
      <c r="R10" s="101"/>
      <c r="T10" s="97"/>
      <c r="U10" s="100"/>
      <c r="V10" s="100"/>
      <c r="W10" s="100"/>
      <c r="X10" s="100"/>
      <c r="Y10" s="101"/>
      <c r="Z10" s="101"/>
      <c r="AA10" s="101"/>
      <c r="AB10" s="101"/>
    </row>
    <row r="11" spans="4:43" ht="29.25" customHeight="1">
      <c r="D11" s="50"/>
      <c r="E11" s="50"/>
      <c r="F11" s="50"/>
      <c r="G11" s="53"/>
      <c r="H11" s="53"/>
      <c r="I11" s="53"/>
      <c r="K11" s="97"/>
      <c r="L11" s="100"/>
      <c r="M11" s="100"/>
      <c r="N11" s="100"/>
      <c r="O11" s="100"/>
      <c r="P11" s="101"/>
      <c r="Q11" s="101"/>
      <c r="R11" s="101"/>
      <c r="T11" s="97"/>
      <c r="U11" s="100"/>
      <c r="V11" s="100"/>
      <c r="W11" s="100"/>
      <c r="X11" s="100"/>
      <c r="Y11" s="101"/>
      <c r="Z11" s="101"/>
      <c r="AA11" s="101"/>
      <c r="AB11" s="10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4:43" ht="29.25" customHeight="1">
      <c r="D12" s="50"/>
      <c r="E12" s="50"/>
      <c r="F12" s="50"/>
      <c r="G12" s="53">
        <v>22</v>
      </c>
      <c r="H12" s="53"/>
      <c r="I12" s="53"/>
      <c r="K12" s="97"/>
      <c r="L12" s="100"/>
      <c r="M12" s="100"/>
      <c r="N12" s="100"/>
      <c r="O12" s="100"/>
      <c r="P12" s="101"/>
      <c r="Q12" s="101"/>
      <c r="R12" s="101"/>
      <c r="T12" s="97"/>
      <c r="U12" s="100"/>
      <c r="V12" s="100"/>
      <c r="W12" s="100"/>
      <c r="X12" s="100"/>
      <c r="Y12" s="101"/>
      <c r="Z12" s="101"/>
      <c r="AA12" s="101"/>
      <c r="AB12" s="101"/>
    </row>
    <row r="13" spans="4:43" ht="29.25" customHeight="1">
      <c r="D13" s="50"/>
      <c r="E13" s="50"/>
      <c r="F13" s="50"/>
      <c r="G13" s="53"/>
      <c r="H13" s="53"/>
      <c r="I13" s="53"/>
      <c r="K13" s="97"/>
      <c r="L13" s="100"/>
      <c r="M13" s="100"/>
      <c r="N13" s="100"/>
      <c r="O13" s="100"/>
      <c r="P13" s="101"/>
      <c r="Q13" s="101"/>
      <c r="R13" s="101"/>
      <c r="T13" s="97"/>
      <c r="U13" s="100"/>
      <c r="V13" s="100"/>
      <c r="W13" s="100"/>
      <c r="X13" s="100"/>
      <c r="Y13" s="101"/>
      <c r="Z13" s="101"/>
      <c r="AA13" s="101"/>
      <c r="AB13" s="101"/>
    </row>
    <row r="14" spans="4:43" ht="29.25" customHeight="1">
      <c r="D14" s="50"/>
      <c r="E14" s="50"/>
      <c r="F14" s="50"/>
      <c r="G14" s="53">
        <v>10</v>
      </c>
      <c r="H14" s="53"/>
      <c r="I14" s="53"/>
    </row>
    <row r="15" spans="4:43" ht="29.25" customHeight="1">
      <c r="D15" s="50"/>
      <c r="E15" s="50"/>
      <c r="F15" s="50"/>
      <c r="G15" s="53"/>
      <c r="H15" s="53"/>
      <c r="I15" s="53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4:43" ht="29.25" customHeight="1">
      <c r="D16" s="50"/>
      <c r="E16" s="50"/>
      <c r="F16" s="50"/>
      <c r="G16" s="53">
        <v>40</v>
      </c>
      <c r="H16" s="53"/>
      <c r="I16" s="53"/>
    </row>
    <row r="17" spans="4:43" ht="29.25" customHeight="1">
      <c r="D17" s="57"/>
      <c r="E17" s="57"/>
      <c r="F17" s="57"/>
      <c r="G17" s="58"/>
      <c r="H17" s="58"/>
      <c r="I17" s="58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4:43" ht="29.25" customHeight="1">
      <c r="D18" s="50"/>
      <c r="E18" s="50"/>
      <c r="F18" s="50"/>
      <c r="G18" s="53">
        <v>100</v>
      </c>
      <c r="H18" s="53"/>
      <c r="I18" s="53"/>
      <c r="J18" s="102"/>
      <c r="K18" s="102"/>
      <c r="L18" s="102"/>
    </row>
    <row r="19" spans="4:43" ht="29.25" customHeight="1">
      <c r="D19" s="57"/>
      <c r="E19" s="57"/>
      <c r="F19" s="57"/>
      <c r="G19" s="53"/>
      <c r="H19" s="53"/>
      <c r="I19" s="53"/>
      <c r="J19" s="102"/>
      <c r="K19" s="102"/>
      <c r="L19" s="102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4:43" ht="29.25" customHeight="1">
      <c r="D20" s="50"/>
      <c r="E20" s="50"/>
      <c r="F20" s="50"/>
      <c r="G20" s="53">
        <v>32</v>
      </c>
      <c r="H20" s="53"/>
      <c r="I20" s="53"/>
      <c r="J20" s="102"/>
      <c r="K20" s="102"/>
      <c r="L20" s="102"/>
    </row>
    <row r="21" spans="4:43" ht="29.25" customHeight="1">
      <c r="D21" s="57"/>
      <c r="E21" s="57"/>
      <c r="F21" s="57"/>
      <c r="G21" s="53"/>
      <c r="H21" s="53"/>
      <c r="I21" s="53"/>
      <c r="J21" s="102"/>
      <c r="K21" s="102"/>
      <c r="L21" s="102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4:43" ht="29.25" customHeight="1">
      <c r="D22" s="50"/>
      <c r="E22" s="50"/>
      <c r="F22" s="50"/>
      <c r="G22" s="53">
        <v>18</v>
      </c>
      <c r="H22" s="53"/>
      <c r="I22" s="53"/>
      <c r="J22" s="136">
        <f>G22/2</f>
        <v>9</v>
      </c>
      <c r="K22" s="137"/>
      <c r="L22" s="102"/>
    </row>
    <row r="23" spans="4:43" ht="29.25" customHeight="1" thickBot="1">
      <c r="D23" s="57"/>
      <c r="E23" s="57"/>
      <c r="F23" s="57"/>
      <c r="G23" s="53"/>
      <c r="H23" s="53"/>
      <c r="I23" s="53"/>
      <c r="J23" s="138"/>
      <c r="K23" s="139"/>
      <c r="L23" s="102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4:43" ht="42.75" customHeight="1">
      <c r="D24" s="50"/>
      <c r="E24" s="50"/>
      <c r="F24" s="50"/>
      <c r="G24" s="50"/>
      <c r="H24" s="50"/>
      <c r="I24" s="50"/>
      <c r="J24" s="53">
        <v>5015552.4000000004</v>
      </c>
      <c r="K24" s="53"/>
      <c r="L24" s="53"/>
      <c r="M24" s="53"/>
      <c r="N24" s="53"/>
      <c r="P24" s="142" t="str">
        <f>IF(J24&gt;=0.3*G10*J30,"پرفشار","کم فشار")</f>
        <v>پرفشار</v>
      </c>
      <c r="Q24" s="143"/>
      <c r="R24" s="143"/>
      <c r="S24" s="144"/>
    </row>
    <row r="25" spans="4:43" ht="42.75" customHeight="1" thickBot="1">
      <c r="D25" s="50"/>
      <c r="E25" s="50"/>
      <c r="F25" s="50"/>
      <c r="G25" s="50"/>
      <c r="H25" s="50"/>
      <c r="I25" s="50"/>
      <c r="J25" s="53"/>
      <c r="K25" s="53"/>
      <c r="L25" s="53"/>
      <c r="M25" s="53"/>
      <c r="N25" s="53"/>
      <c r="P25" s="145"/>
      <c r="Q25" s="146"/>
      <c r="R25" s="146"/>
      <c r="S25" s="147"/>
    </row>
    <row r="26" spans="4:43" ht="32.25" customHeight="1">
      <c r="D26" s="33"/>
      <c r="E26" s="33"/>
      <c r="F26" s="33"/>
      <c r="G26" s="33"/>
      <c r="H26" s="33"/>
      <c r="I26" s="33"/>
      <c r="J26" s="55">
        <f>MAX((G10/175)+0.6,1)</f>
        <v>1</v>
      </c>
      <c r="K26" s="55"/>
      <c r="L26" s="55"/>
      <c r="M26" s="55"/>
      <c r="N26" s="55"/>
    </row>
    <row r="27" spans="4:43" ht="32.25" customHeight="1">
      <c r="D27" s="33"/>
      <c r="E27" s="33"/>
      <c r="F27" s="33"/>
      <c r="G27" s="33"/>
      <c r="H27" s="33"/>
      <c r="I27" s="33"/>
      <c r="J27" s="55"/>
      <c r="K27" s="55"/>
      <c r="L27" s="55"/>
      <c r="M27" s="55"/>
      <c r="N27" s="55"/>
    </row>
    <row r="28" spans="4:43" ht="32.25" customHeight="1">
      <c r="D28" s="33"/>
      <c r="E28" s="33"/>
      <c r="F28" s="33"/>
      <c r="G28" s="33"/>
      <c r="H28" s="33"/>
      <c r="I28" s="33"/>
      <c r="J28" s="127">
        <f>G20/(G20-2)</f>
        <v>1.0666666666666667</v>
      </c>
      <c r="K28" s="127"/>
      <c r="L28" s="127"/>
      <c r="M28" s="127"/>
      <c r="N28" s="127"/>
    </row>
    <row r="29" spans="4:43" ht="32.25" customHeight="1">
      <c r="D29" s="33"/>
      <c r="E29" s="33"/>
      <c r="F29" s="33"/>
      <c r="G29" s="33"/>
      <c r="H29" s="33"/>
      <c r="I29" s="33"/>
      <c r="J29" s="127"/>
      <c r="K29" s="127"/>
      <c r="L29" s="127"/>
      <c r="M29" s="127"/>
      <c r="N29" s="127"/>
    </row>
    <row r="30" spans="4:43" ht="32.25" customHeight="1">
      <c r="D30" s="33"/>
      <c r="E30" s="33"/>
      <c r="F30" s="33"/>
      <c r="G30" s="33"/>
      <c r="H30" s="33"/>
      <c r="I30" s="33"/>
      <c r="J30" s="128">
        <f>G2*G4</f>
        <v>360000</v>
      </c>
      <c r="K30" s="128"/>
      <c r="L30" s="128"/>
      <c r="M30" s="128"/>
      <c r="N30" s="128"/>
    </row>
    <row r="31" spans="4:43" ht="32.25" customHeight="1">
      <c r="D31" s="33"/>
      <c r="E31" s="33"/>
      <c r="F31" s="33"/>
      <c r="G31" s="33"/>
      <c r="H31" s="33"/>
      <c r="I31" s="33"/>
      <c r="J31" s="128"/>
      <c r="K31" s="128"/>
      <c r="L31" s="128"/>
      <c r="M31" s="128"/>
      <c r="N31" s="128"/>
    </row>
    <row r="32" spans="4:43" ht="25.5" customHeight="1">
      <c r="D32" s="33"/>
      <c r="E32" s="33"/>
      <c r="F32" s="33"/>
      <c r="G32" s="33"/>
      <c r="H32" s="33"/>
      <c r="I32" s="33"/>
      <c r="J32" s="128">
        <f>(G2-2*G16)*(G4-2*G16)</f>
        <v>270400</v>
      </c>
      <c r="K32" s="128"/>
      <c r="L32" s="128"/>
      <c r="M32" s="128"/>
      <c r="N32" s="128"/>
    </row>
    <row r="33" spans="1:14" ht="25.5" customHeight="1">
      <c r="D33" s="33"/>
      <c r="E33" s="33"/>
      <c r="F33" s="33"/>
      <c r="G33" s="33"/>
      <c r="H33" s="33"/>
      <c r="I33" s="33"/>
      <c r="J33" s="128"/>
      <c r="K33" s="128"/>
      <c r="L33" s="128"/>
      <c r="M33" s="128"/>
      <c r="N33" s="128"/>
    </row>
    <row r="34" spans="1:14" ht="32.25" customHeight="1">
      <c r="D34" s="33"/>
      <c r="E34" s="33"/>
      <c r="F34" s="33"/>
      <c r="G34" s="33"/>
      <c r="H34" s="33"/>
      <c r="I34" s="33"/>
      <c r="J34" s="128">
        <f>G22*0.785*G14^2</f>
        <v>1413</v>
      </c>
      <c r="K34" s="128"/>
      <c r="L34" s="128"/>
      <c r="M34" s="128"/>
      <c r="N34" s="128"/>
    </row>
    <row r="35" spans="1:14" ht="32.25" customHeight="1">
      <c r="D35" s="33"/>
      <c r="E35" s="33"/>
      <c r="F35" s="33"/>
      <c r="G35" s="33"/>
      <c r="H35" s="33"/>
      <c r="I35" s="33"/>
      <c r="J35" s="128"/>
      <c r="K35" s="128"/>
      <c r="L35" s="128"/>
      <c r="M35" s="128"/>
      <c r="N35" s="128"/>
    </row>
    <row r="36" spans="1:14" ht="32.25" customHeight="1">
      <c r="D36" s="33"/>
      <c r="E36" s="33"/>
      <c r="F36" s="33"/>
      <c r="G36" s="33"/>
      <c r="H36" s="33"/>
      <c r="I36" s="33"/>
      <c r="J36" s="128">
        <f>G2-2*G16</f>
        <v>520</v>
      </c>
      <c r="K36" s="128"/>
      <c r="L36" s="128"/>
      <c r="M36" s="128"/>
      <c r="N36" s="128"/>
    </row>
    <row r="37" spans="1:14" ht="32.25" customHeight="1">
      <c r="D37" s="33"/>
      <c r="E37" s="33"/>
      <c r="F37" s="33"/>
      <c r="G37" s="33"/>
      <c r="H37" s="33"/>
      <c r="I37" s="33"/>
      <c r="J37" s="128"/>
      <c r="K37" s="128"/>
      <c r="L37" s="128"/>
      <c r="M37" s="128"/>
      <c r="N37" s="128"/>
    </row>
    <row r="38" spans="1:14" ht="32.25" customHeight="1">
      <c r="D38" s="33"/>
      <c r="E38" s="33"/>
      <c r="F38" s="33"/>
      <c r="G38" s="33"/>
      <c r="H38" s="33"/>
      <c r="I38" s="33"/>
      <c r="J38" s="128">
        <f>G4-2*G16</f>
        <v>520</v>
      </c>
      <c r="K38" s="128"/>
      <c r="L38" s="128"/>
      <c r="M38" s="128"/>
      <c r="N38" s="128"/>
    </row>
    <row r="39" spans="1:14" ht="32.25" customHeight="1">
      <c r="D39" s="33"/>
      <c r="E39" s="33"/>
      <c r="F39" s="33"/>
      <c r="G39" s="33"/>
      <c r="H39" s="33"/>
      <c r="I39" s="33"/>
      <c r="J39" s="128"/>
      <c r="K39" s="128"/>
      <c r="L39" s="128"/>
      <c r="M39" s="128"/>
      <c r="N39" s="128"/>
    </row>
    <row r="40" spans="1:14" ht="32.25" customHeight="1">
      <c r="D40" s="33"/>
      <c r="E40" s="33"/>
      <c r="F40" s="33"/>
      <c r="G40" s="33"/>
      <c r="H40" s="33"/>
      <c r="I40" s="33"/>
      <c r="J40" s="128">
        <f>G6-2*G18</f>
        <v>200</v>
      </c>
      <c r="K40" s="128"/>
      <c r="L40" s="128"/>
      <c r="M40" s="128"/>
      <c r="N40" s="128"/>
    </row>
    <row r="41" spans="1:14" ht="32.25" customHeight="1">
      <c r="D41" s="33"/>
      <c r="E41" s="33"/>
      <c r="F41" s="33"/>
      <c r="G41" s="33"/>
      <c r="H41" s="33"/>
      <c r="I41" s="33"/>
      <c r="J41" s="128"/>
      <c r="K41" s="128"/>
      <c r="L41" s="128"/>
      <c r="M41" s="128"/>
      <c r="N41" s="128"/>
    </row>
    <row r="42" spans="1:14" ht="32.25" customHeight="1">
      <c r="A42" s="33"/>
      <c r="B42" s="33"/>
      <c r="C42" s="33"/>
      <c r="D42" s="33"/>
      <c r="E42" s="33"/>
      <c r="F42" s="33"/>
      <c r="G42" s="33"/>
      <c r="H42" s="33"/>
      <c r="I42" s="33"/>
      <c r="J42" s="124">
        <f>0.3*(J30/J32-1)*(G10/G8)</f>
        <v>8.2840236686390501E-3</v>
      </c>
      <c r="K42" s="124"/>
      <c r="L42" s="124"/>
      <c r="M42" s="124"/>
      <c r="N42" s="124"/>
    </row>
    <row r="43" spans="1:14" ht="32.25" customHeight="1">
      <c r="A43" s="33"/>
      <c r="B43" s="33"/>
      <c r="C43" s="33"/>
      <c r="D43" s="33"/>
      <c r="E43" s="33"/>
      <c r="F43" s="33"/>
      <c r="G43" s="33"/>
      <c r="H43" s="33"/>
      <c r="I43" s="33"/>
      <c r="J43" s="124"/>
      <c r="K43" s="124"/>
      <c r="L43" s="124"/>
      <c r="M43" s="124"/>
      <c r="N43" s="124"/>
    </row>
    <row r="44" spans="1:14" ht="32.25" customHeight="1">
      <c r="A44" s="33"/>
      <c r="B44" s="33"/>
      <c r="C44" s="33"/>
      <c r="D44" s="33"/>
      <c r="E44" s="33"/>
      <c r="F44" s="33"/>
      <c r="G44" s="33"/>
      <c r="H44" s="33"/>
      <c r="I44" s="33"/>
      <c r="J44" s="129">
        <f>0.09*(G10/G8)</f>
        <v>7.4999999999999997E-3</v>
      </c>
      <c r="K44" s="129"/>
      <c r="L44" s="129"/>
      <c r="M44" s="129"/>
      <c r="N44" s="129"/>
    </row>
    <row r="45" spans="1:14" ht="32.25" customHeight="1">
      <c r="A45" s="33"/>
      <c r="B45" s="33"/>
      <c r="C45" s="33"/>
      <c r="D45" s="33"/>
      <c r="E45" s="33"/>
      <c r="F45" s="33"/>
      <c r="G45" s="33"/>
      <c r="H45" s="33"/>
      <c r="I45" s="33"/>
      <c r="J45" s="129"/>
      <c r="K45" s="129"/>
      <c r="L45" s="129"/>
      <c r="M45" s="129"/>
      <c r="N45" s="129"/>
    </row>
    <row r="46" spans="1:14" ht="32.25" customHeight="1">
      <c r="A46" s="33"/>
      <c r="B46" s="33"/>
      <c r="C46" s="33"/>
      <c r="D46" s="33"/>
      <c r="E46" s="33"/>
      <c r="F46" s="33"/>
      <c r="G46" s="33"/>
      <c r="H46" s="33"/>
      <c r="I46" s="33"/>
      <c r="J46" s="129">
        <f>0.2*J26*J28*((J24/(G8*J32)))</f>
        <v>1.3190144378698226E-2</v>
      </c>
      <c r="K46" s="129"/>
      <c r="L46" s="129"/>
      <c r="M46" s="129"/>
      <c r="N46" s="129"/>
    </row>
    <row r="47" spans="1:14" ht="32.25" customHeight="1">
      <c r="A47" s="33"/>
      <c r="B47" s="33"/>
      <c r="C47" s="33"/>
      <c r="D47" s="33"/>
      <c r="E47" s="33"/>
      <c r="F47" s="33"/>
      <c r="G47" s="33"/>
      <c r="H47" s="33"/>
      <c r="I47" s="33"/>
      <c r="J47" s="129"/>
      <c r="K47" s="129"/>
      <c r="L47" s="129"/>
      <c r="M47" s="129"/>
      <c r="N47" s="129"/>
    </row>
    <row r="48" spans="1:14" ht="32.25" customHeight="1">
      <c r="A48" s="140"/>
      <c r="B48" s="104"/>
      <c r="C48" s="104"/>
      <c r="D48" s="33" t="s">
        <v>22</v>
      </c>
      <c r="E48" s="33"/>
      <c r="F48" s="33"/>
      <c r="G48" s="33"/>
      <c r="H48" s="33"/>
      <c r="I48" s="33"/>
      <c r="J48" s="129">
        <f>MAX(J42:N47)</f>
        <v>1.3190144378698226E-2</v>
      </c>
      <c r="K48" s="129"/>
      <c r="L48" s="129"/>
      <c r="M48" s="129"/>
      <c r="N48" s="129"/>
    </row>
    <row r="49" spans="1:56" ht="32.25" customHeight="1">
      <c r="A49" s="110"/>
      <c r="B49" s="141"/>
      <c r="C49" s="141"/>
      <c r="D49" s="33"/>
      <c r="E49" s="33"/>
      <c r="F49" s="33"/>
      <c r="G49" s="33"/>
      <c r="H49" s="33"/>
      <c r="I49" s="33"/>
      <c r="J49" s="129"/>
      <c r="K49" s="129"/>
      <c r="L49" s="129"/>
      <c r="M49" s="129"/>
      <c r="N49" s="129"/>
    </row>
    <row r="50" spans="1:56" ht="86.25" customHeight="1"/>
    <row r="51" spans="1:56" ht="29.25" customHeight="1">
      <c r="M51" s="32">
        <f>G2</f>
        <v>600</v>
      </c>
      <c r="N51" s="32"/>
      <c r="P51" s="37">
        <f>0.5*MIN(M51:N52)</f>
        <v>300</v>
      </c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56" ht="29.25" customHeight="1">
      <c r="M52" s="32">
        <f>G4</f>
        <v>600</v>
      </c>
      <c r="N52" s="32"/>
      <c r="P52" s="37"/>
    </row>
    <row r="53" spans="1:56" ht="29.25" customHeight="1">
      <c r="R53" s="32">
        <f>IF(G6&lt;=400,8*G12/10,0)</f>
        <v>17.600000000000001</v>
      </c>
      <c r="S53" s="32"/>
      <c r="T53" s="33">
        <f>MIN(R53,R55)</f>
        <v>17.600000000000001</v>
      </c>
    </row>
    <row r="54" spans="1:56" ht="29.25" customHeight="1">
      <c r="T54" s="33"/>
      <c r="U54" s="123" t="s">
        <v>26</v>
      </c>
    </row>
    <row r="55" spans="1:56" ht="29.25" customHeight="1">
      <c r="R55" s="32">
        <f>IF(G6&lt;=400,20,0)</f>
        <v>20</v>
      </c>
      <c r="S55" s="32"/>
      <c r="T55" s="33"/>
      <c r="V55" s="33"/>
      <c r="W55" s="33"/>
      <c r="X55" s="33"/>
      <c r="Y55" s="33"/>
      <c r="Z55" s="33"/>
      <c r="AA55" s="46">
        <f>IF(G6&lt;=400,W57,W59)</f>
        <v>17.600000000000001</v>
      </c>
      <c r="AB55" s="46"/>
      <c r="AC55" s="46"/>
    </row>
    <row r="56" spans="1:56" ht="29.25" customHeight="1">
      <c r="V56" s="24"/>
      <c r="W56" s="24"/>
      <c r="X56" s="24"/>
      <c r="Y56" s="24"/>
      <c r="Z56" s="24"/>
      <c r="AA56" s="24"/>
      <c r="AB56" s="24"/>
    </row>
    <row r="57" spans="1:56" ht="29.25" customHeight="1">
      <c r="D57" s="34"/>
      <c r="E57" s="34"/>
      <c r="R57" s="32">
        <f>IF(G6&gt;=500,6*G12/10,0)</f>
        <v>0</v>
      </c>
      <c r="S57" s="32"/>
      <c r="T57" s="33">
        <f>MIN(R57,R59)</f>
        <v>0</v>
      </c>
      <c r="U57" s="25"/>
      <c r="V57" s="24"/>
      <c r="W57" s="39">
        <f>MIN(P51,T53,P61)</f>
        <v>17.600000000000001</v>
      </c>
      <c r="X57" s="39"/>
      <c r="Y57" s="24"/>
      <c r="Z57" s="24"/>
      <c r="AA57" s="24"/>
      <c r="AB57" s="24"/>
    </row>
    <row r="58" spans="1:56" ht="29.25" customHeight="1">
      <c r="D58" s="34"/>
      <c r="E58" s="34"/>
      <c r="T58" s="33"/>
      <c r="U58" s="123" t="s">
        <v>26</v>
      </c>
      <c r="V58" s="24"/>
      <c r="W58" s="39"/>
      <c r="X58" s="39"/>
      <c r="Y58" s="24"/>
      <c r="Z58" s="24"/>
      <c r="AA58" s="24"/>
      <c r="AB58" s="24"/>
    </row>
    <row r="59" spans="1:56" ht="29.25" customHeight="1">
      <c r="R59" s="32">
        <f>IF(G6&gt;=500,15,0)</f>
        <v>0</v>
      </c>
      <c r="S59" s="32"/>
      <c r="T59" s="33"/>
      <c r="U59" s="25"/>
      <c r="V59" s="24"/>
      <c r="W59" s="39">
        <f>MIN(P51,T57,P61)</f>
        <v>0</v>
      </c>
      <c r="X59" s="39"/>
      <c r="Y59" s="24"/>
      <c r="Z59" s="24"/>
      <c r="AA59" s="24"/>
      <c r="AB59" s="24"/>
    </row>
    <row r="60" spans="1:56" ht="29.25" customHeight="1">
      <c r="U60" s="25"/>
      <c r="V60" s="24"/>
      <c r="W60" s="39"/>
      <c r="X60" s="39"/>
      <c r="Y60" s="24"/>
      <c r="Z60" s="24"/>
      <c r="AA60" s="24"/>
      <c r="AB60" s="24"/>
      <c r="AJ60" s="4"/>
      <c r="AK60" s="4"/>
      <c r="AL60" s="4"/>
      <c r="AM60" s="4"/>
    </row>
    <row r="61" spans="1:56" ht="29.25" customHeight="1">
      <c r="L61" s="32">
        <f>20</f>
        <v>20</v>
      </c>
      <c r="M61" s="32"/>
      <c r="P61" s="23">
        <f>L61</f>
        <v>20</v>
      </c>
      <c r="Q61" s="22" t="s">
        <v>26</v>
      </c>
      <c r="U61" s="25"/>
      <c r="V61" s="24"/>
      <c r="W61" s="24"/>
      <c r="X61" s="24"/>
      <c r="Y61" s="24"/>
      <c r="Z61" s="24"/>
      <c r="AA61" s="24"/>
      <c r="AB61" s="24"/>
      <c r="AJ61" s="4"/>
      <c r="AK61" s="4"/>
      <c r="AL61" s="4"/>
      <c r="AM61" s="4"/>
    </row>
    <row r="62" spans="1:56" ht="29.25" customHeight="1">
      <c r="U62" s="25"/>
      <c r="V62" s="24"/>
      <c r="W62" s="24"/>
      <c r="X62" s="24"/>
      <c r="Y62" s="24"/>
      <c r="Z62" s="24"/>
      <c r="AA62" s="24"/>
      <c r="AB62" s="24"/>
      <c r="AD62" s="36" t="s">
        <v>3</v>
      </c>
      <c r="AE62" s="36"/>
      <c r="AF62" s="126">
        <f>AE83</f>
        <v>10.30052292943844</v>
      </c>
      <c r="AG62" s="126"/>
      <c r="AO62" s="1" t="s">
        <v>0</v>
      </c>
      <c r="AP62" s="46">
        <f>AP85</f>
        <v>600</v>
      </c>
      <c r="AQ62" s="46"/>
    </row>
    <row r="63" spans="1:56" ht="29.25" customHeight="1">
      <c r="D63" s="5"/>
      <c r="I63" s="33" t="s">
        <v>10</v>
      </c>
      <c r="J63" s="33"/>
      <c r="K63" s="33"/>
      <c r="L63" s="33"/>
      <c r="M63" s="33"/>
      <c r="N63" s="5"/>
      <c r="O63" s="5"/>
      <c r="P63" s="5"/>
      <c r="Q63" s="5"/>
      <c r="R63" s="5"/>
      <c r="S63" s="5"/>
      <c r="T63" s="5"/>
      <c r="U63" s="17"/>
      <c r="V63" s="18"/>
      <c r="W63" s="18"/>
      <c r="X63" s="18"/>
      <c r="Y63" s="18"/>
      <c r="Z63" s="18"/>
      <c r="AA63" s="24"/>
      <c r="AB63" s="24"/>
      <c r="AD63" s="36" t="s">
        <v>3</v>
      </c>
      <c r="AE63" s="36"/>
      <c r="AF63" s="126">
        <f>AE84</f>
        <v>10.30052292943844</v>
      </c>
      <c r="AG63" s="126"/>
      <c r="AX63" s="5"/>
      <c r="AY63" s="5"/>
      <c r="AZ63" s="5"/>
      <c r="BA63" s="5"/>
      <c r="BB63" s="5"/>
      <c r="BC63" s="5"/>
      <c r="BD63" s="5"/>
    </row>
    <row r="64" spans="1:56" ht="29.25" customHeight="1">
      <c r="D64" s="5"/>
      <c r="N64" s="5"/>
      <c r="O64" s="5"/>
      <c r="P64" s="5"/>
      <c r="Q64" s="5"/>
      <c r="R64" s="5"/>
      <c r="S64" s="5"/>
      <c r="T64" s="5"/>
      <c r="U64" s="17"/>
      <c r="V64" s="18"/>
      <c r="W64" s="18"/>
      <c r="X64" s="18"/>
      <c r="Y64" s="18"/>
      <c r="Z64" s="18"/>
      <c r="AA64" s="24"/>
      <c r="AB64" s="24"/>
      <c r="AX64" s="5"/>
      <c r="AY64" s="5"/>
      <c r="AZ64" s="5"/>
      <c r="BA64" s="5"/>
      <c r="BB64" s="5"/>
      <c r="BC64" s="5"/>
      <c r="BD64" s="5"/>
    </row>
    <row r="65" spans="2:84" ht="29.25" customHeight="1">
      <c r="V65" s="24"/>
      <c r="W65" s="24"/>
      <c r="X65" s="24"/>
      <c r="Y65" s="24"/>
      <c r="Z65" s="24"/>
      <c r="AA65" s="24"/>
      <c r="AB65" s="24"/>
      <c r="AC65" s="60" t="s">
        <v>17</v>
      </c>
      <c r="AD65" s="60"/>
      <c r="AE65" s="60"/>
      <c r="AF65" s="60"/>
      <c r="AG65" s="60"/>
      <c r="AO65" s="6"/>
      <c r="AP65" s="6"/>
      <c r="AQ65" s="6"/>
      <c r="AR65" s="6"/>
      <c r="AS65" s="6"/>
      <c r="AT65" s="6"/>
      <c r="AU65" s="6"/>
      <c r="AV65" s="6"/>
    </row>
    <row r="66" spans="2:84" ht="29.25" customHeight="1">
      <c r="R66" s="4"/>
      <c r="S66" s="4"/>
      <c r="AO66" s="6"/>
      <c r="AP66" s="6"/>
      <c r="AQ66" s="6"/>
      <c r="AR66" s="6"/>
      <c r="AS66" s="6"/>
      <c r="AT66" s="6"/>
      <c r="AU66" s="6"/>
      <c r="AV66" s="6"/>
    </row>
    <row r="67" spans="2:84" ht="29.25" customHeight="1">
      <c r="K67" s="32"/>
      <c r="L67" s="32"/>
      <c r="N67" s="103"/>
      <c r="O67" s="112"/>
      <c r="P67" s="22">
        <f>G2</f>
        <v>600</v>
      </c>
      <c r="R67" s="33">
        <f>1/4*MIN(P67,P68)</f>
        <v>150</v>
      </c>
      <c r="S67" s="33"/>
      <c r="T67" s="133" t="s">
        <v>25</v>
      </c>
      <c r="W67" s="25"/>
      <c r="X67" s="25"/>
      <c r="Y67" s="25"/>
      <c r="Z67" s="25"/>
      <c r="AA67" s="25"/>
      <c r="AO67" s="6"/>
      <c r="AP67" s="6"/>
      <c r="AQ67" s="6"/>
      <c r="AR67" s="6"/>
      <c r="AS67" s="6"/>
      <c r="AT67" s="6"/>
      <c r="AU67" s="6"/>
      <c r="AV67" s="6"/>
    </row>
    <row r="68" spans="2:84" ht="29.25" customHeight="1">
      <c r="K68" s="32"/>
      <c r="L68" s="32"/>
      <c r="N68" s="103"/>
      <c r="O68" s="112"/>
      <c r="P68" s="22">
        <f>G4</f>
        <v>600</v>
      </c>
      <c r="R68" s="33"/>
      <c r="S68" s="33"/>
      <c r="T68" s="133"/>
      <c r="W68" s="25"/>
      <c r="X68" s="25"/>
      <c r="Y68" s="25"/>
      <c r="Z68" s="25"/>
      <c r="AA68" s="25"/>
      <c r="AO68" s="4"/>
      <c r="AP68" s="4"/>
      <c r="AQ68" s="4"/>
      <c r="AR68" s="4"/>
      <c r="AS68" s="4"/>
      <c r="AT68" s="4"/>
      <c r="AU68" s="4"/>
      <c r="AV68" s="4"/>
    </row>
    <row r="69" spans="2:84" ht="29.25" customHeight="1">
      <c r="B69" s="34" t="s">
        <v>24</v>
      </c>
      <c r="C69" s="34"/>
      <c r="D69" s="34"/>
      <c r="E69" s="14"/>
      <c r="F69" s="14"/>
      <c r="K69" s="32"/>
      <c r="L69" s="32"/>
      <c r="N69" s="103"/>
      <c r="O69" s="112"/>
      <c r="R69" s="4"/>
      <c r="S69" s="4"/>
      <c r="W69" s="25"/>
      <c r="X69" s="25"/>
      <c r="Y69" s="25"/>
      <c r="Z69" s="25"/>
      <c r="AA69" s="25"/>
      <c r="AO69" s="4"/>
      <c r="AP69" s="4"/>
      <c r="AQ69" s="4"/>
      <c r="AR69" s="4"/>
      <c r="AS69" s="4"/>
      <c r="AT69" s="4"/>
      <c r="AU69" s="4"/>
      <c r="AV69" s="4"/>
    </row>
    <row r="70" spans="2:84" ht="29.25" customHeight="1">
      <c r="K70" s="32"/>
      <c r="L70" s="32"/>
      <c r="N70" s="103"/>
      <c r="O70" s="112"/>
      <c r="R70" s="4"/>
      <c r="S70" s="4"/>
      <c r="T70" s="33">
        <f>6*G12</f>
        <v>132</v>
      </c>
      <c r="U70" s="133" t="s">
        <v>25</v>
      </c>
      <c r="W70" s="25"/>
      <c r="X70" s="25"/>
      <c r="Y70" s="25"/>
      <c r="Z70" s="25"/>
      <c r="AA70" s="25"/>
      <c r="AO70" s="4"/>
      <c r="AP70" s="4"/>
      <c r="AQ70" s="4"/>
      <c r="AR70" s="4"/>
      <c r="AS70" s="4"/>
      <c r="AT70" s="4"/>
      <c r="AU70" s="4"/>
      <c r="AV70" s="4"/>
    </row>
    <row r="71" spans="2:84" ht="29.25" customHeight="1">
      <c r="K71" s="32"/>
      <c r="L71" s="32"/>
      <c r="N71" s="103"/>
      <c r="O71" s="112"/>
      <c r="S71" s="4"/>
      <c r="T71" s="33"/>
      <c r="U71" s="133"/>
      <c r="V71" s="24"/>
      <c r="W71" s="24"/>
      <c r="X71" s="24"/>
      <c r="Y71" s="24"/>
      <c r="Z71" s="24"/>
      <c r="AA71" s="24"/>
      <c r="AB71" s="25"/>
      <c r="AD71" s="36" t="s">
        <v>1</v>
      </c>
      <c r="AE71" s="36"/>
      <c r="AF71" s="42">
        <f>(MIN(R67,T70,T74,P79))/10</f>
        <v>12.5</v>
      </c>
      <c r="AG71" s="42"/>
      <c r="AO71" s="4"/>
      <c r="AP71" s="4"/>
      <c r="AQ71" s="4"/>
      <c r="AR71" s="4"/>
      <c r="AS71" s="4"/>
      <c r="AT71" s="4"/>
      <c r="AU71" s="4"/>
      <c r="AV71" s="4"/>
    </row>
    <row r="72" spans="2:84" ht="29.25" customHeight="1">
      <c r="O72" s="47"/>
      <c r="P72" s="47"/>
      <c r="R72" s="131"/>
      <c r="S72" s="109"/>
      <c r="V72" s="24"/>
      <c r="W72" s="24"/>
      <c r="X72" s="24"/>
      <c r="Y72" s="24"/>
      <c r="Z72" s="24"/>
      <c r="AA72" s="24"/>
      <c r="AB72" s="25"/>
      <c r="AC72" s="25"/>
      <c r="AD72" s="25"/>
      <c r="AE72" s="25"/>
      <c r="AF72" s="25"/>
      <c r="AG72" s="25"/>
    </row>
    <row r="73" spans="2:84" ht="29.25" customHeight="1">
      <c r="O73" s="47"/>
      <c r="P73" s="47"/>
      <c r="R73" s="110"/>
      <c r="S73" s="111"/>
      <c r="V73" s="24"/>
      <c r="W73" s="24"/>
      <c r="X73" s="24"/>
      <c r="Y73" s="24"/>
      <c r="Z73" s="24"/>
      <c r="AA73" s="24"/>
      <c r="AB73" s="25"/>
      <c r="AC73" s="25"/>
      <c r="AD73" s="25"/>
      <c r="AE73" s="25"/>
      <c r="AF73" s="25"/>
      <c r="AG73" s="25"/>
      <c r="AO73" s="4"/>
      <c r="AP73" s="4"/>
      <c r="AQ73" s="4"/>
      <c r="AR73" s="4"/>
      <c r="AS73" s="4"/>
      <c r="AT73" s="4"/>
      <c r="AU73" s="4"/>
      <c r="AV73" s="4"/>
    </row>
    <row r="74" spans="2:84" ht="29.25" customHeight="1">
      <c r="P74" s="32"/>
      <c r="Q74" s="32" t="s">
        <v>23</v>
      </c>
      <c r="R74" s="32"/>
      <c r="T74" s="132">
        <v>125</v>
      </c>
      <c r="U74" s="133" t="s">
        <v>25</v>
      </c>
      <c r="V74" s="24"/>
      <c r="W74" s="39">
        <f>MIN(T74:T77)</f>
        <v>125</v>
      </c>
      <c r="X74" s="39"/>
      <c r="Y74" s="40">
        <f>MIN(N67,N69,N70,R72,T74,T76)</f>
        <v>125</v>
      </c>
      <c r="Z74" s="39"/>
      <c r="AA74" s="24"/>
      <c r="AB74" s="25"/>
      <c r="AC74" s="25"/>
      <c r="AD74" s="25"/>
      <c r="AE74" s="25"/>
      <c r="AF74" s="25"/>
      <c r="AG74" s="25"/>
      <c r="AO74" s="4"/>
      <c r="AP74" s="4"/>
      <c r="AQ74" s="4"/>
      <c r="AR74" s="31" t="s">
        <v>2</v>
      </c>
      <c r="AS74" s="31"/>
      <c r="AT74" s="49">
        <v>280</v>
      </c>
      <c r="AU74" s="49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</row>
    <row r="75" spans="2:84" ht="29.25" customHeight="1">
      <c r="P75" s="32"/>
      <c r="Q75" s="32"/>
      <c r="R75" s="32"/>
      <c r="T75" s="132"/>
      <c r="U75" s="133"/>
      <c r="V75" s="24"/>
      <c r="W75" s="39"/>
      <c r="X75" s="39"/>
      <c r="Y75" s="39"/>
      <c r="Z75" s="39"/>
      <c r="AA75" s="24"/>
      <c r="AB75" s="25"/>
      <c r="AC75" s="25"/>
      <c r="AD75" s="25"/>
      <c r="AE75" s="25"/>
      <c r="AF75" s="25"/>
      <c r="AG75" s="25"/>
      <c r="AO75" s="4"/>
      <c r="AP75" s="4"/>
      <c r="AQ75" s="4"/>
      <c r="AR75" s="4"/>
      <c r="AS75" s="4"/>
      <c r="AT75" s="4"/>
      <c r="AU75" s="4"/>
      <c r="AV75" s="4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</row>
    <row r="76" spans="2:84" ht="29.25" customHeight="1">
      <c r="P76" s="32"/>
      <c r="Q76" s="32"/>
      <c r="R76" s="32"/>
      <c r="T76" s="32"/>
      <c r="V76" s="24"/>
      <c r="W76" s="38">
        <f>MIN(T78:T81)</f>
        <v>0</v>
      </c>
      <c r="X76" s="39"/>
      <c r="Y76" s="38">
        <f>MIN(N67,N69,N70,R72,T78,T80)</f>
        <v>0</v>
      </c>
      <c r="Z76" s="39"/>
      <c r="AA76" s="24"/>
      <c r="AB76" s="25"/>
      <c r="AC76" s="25"/>
      <c r="AD76" s="25"/>
      <c r="AE76" s="25"/>
      <c r="AF76" s="25"/>
      <c r="AG76" s="25"/>
      <c r="AO76" s="4"/>
      <c r="AP76" s="4"/>
      <c r="AQ76" s="4"/>
      <c r="AR76" s="4"/>
      <c r="AS76" s="4"/>
      <c r="AT76" s="4"/>
      <c r="AU76" s="4"/>
      <c r="AV76" s="4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</row>
    <row r="77" spans="2:84" ht="29.25" customHeight="1">
      <c r="D77" s="34"/>
      <c r="E77" s="34"/>
      <c r="F77" s="34"/>
      <c r="N77" s="7"/>
      <c r="O77" s="7"/>
      <c r="P77" s="32"/>
      <c r="Q77" s="32"/>
      <c r="R77" s="32"/>
      <c r="S77" s="7"/>
      <c r="T77" s="32"/>
      <c r="U77" s="7"/>
      <c r="V77" s="19"/>
      <c r="W77" s="39"/>
      <c r="X77" s="39"/>
      <c r="Y77" s="39"/>
      <c r="Z77" s="39"/>
      <c r="AA77" s="24"/>
      <c r="AB77" s="25"/>
      <c r="AC77" s="25"/>
      <c r="AD77" s="25"/>
      <c r="AE77" s="25"/>
      <c r="AF77" s="25"/>
      <c r="AG77" s="25"/>
      <c r="AW77" s="7"/>
      <c r="AX77" s="7"/>
      <c r="AY77" s="7"/>
      <c r="AZ77" s="7"/>
      <c r="BA77" s="7"/>
      <c r="BB77" s="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</row>
    <row r="78" spans="2:84" ht="29.25" customHeight="1">
      <c r="D78" s="7"/>
      <c r="K78" s="155" t="s">
        <v>28</v>
      </c>
      <c r="L78" s="155"/>
      <c r="M78" s="155"/>
      <c r="N78" s="156">
        <v>9</v>
      </c>
      <c r="O78" s="156"/>
      <c r="P78" s="7"/>
      <c r="Q78" s="134"/>
      <c r="R78" s="134"/>
      <c r="S78" s="7"/>
      <c r="T78" s="47"/>
      <c r="U78" s="7"/>
      <c r="V78" s="19"/>
      <c r="W78" s="19"/>
      <c r="X78" s="19"/>
      <c r="Y78" s="19"/>
      <c r="Z78" s="19"/>
      <c r="AA78" s="24"/>
      <c r="AB78" s="25"/>
      <c r="AC78" s="25"/>
      <c r="AD78" s="25"/>
      <c r="AE78" s="25"/>
      <c r="AF78" s="25"/>
      <c r="AG78" s="25"/>
      <c r="AW78" s="7"/>
      <c r="AX78" s="7"/>
      <c r="AY78" s="7"/>
      <c r="AZ78" s="7"/>
      <c r="BA78" s="7"/>
      <c r="BB78" s="7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</row>
    <row r="79" spans="2:84" ht="29.25" customHeight="1">
      <c r="D79" s="7"/>
      <c r="N79" s="157">
        <v>21</v>
      </c>
      <c r="O79" s="157"/>
      <c r="P79" s="46">
        <f>((N78*0.785*(G14/10)^2)/N79)*1000</f>
        <v>336.42857142857144</v>
      </c>
      <c r="Q79" s="133" t="s">
        <v>25</v>
      </c>
      <c r="R79" s="135"/>
      <c r="S79" s="7"/>
      <c r="T79" s="47"/>
      <c r="U79" s="7"/>
      <c r="V79" s="19"/>
      <c r="W79" s="19"/>
      <c r="X79" s="19"/>
      <c r="Y79" s="19"/>
      <c r="Z79" s="19"/>
      <c r="AA79" s="24"/>
      <c r="AB79" s="25"/>
      <c r="AC79" s="25"/>
      <c r="AD79" s="25"/>
      <c r="AE79" s="25"/>
      <c r="AF79" s="25"/>
      <c r="AG79" s="25"/>
      <c r="AW79" s="7"/>
      <c r="AX79" s="7"/>
      <c r="AY79" s="7"/>
      <c r="AZ79" s="7"/>
      <c r="BA79" s="7"/>
      <c r="BB79" s="7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</row>
    <row r="80" spans="2:84" ht="29.25" customHeight="1">
      <c r="N80" s="158"/>
      <c r="O80" s="158"/>
      <c r="P80" s="46"/>
      <c r="Q80" s="133"/>
      <c r="R80" s="135"/>
      <c r="T80" s="32"/>
      <c r="V80" s="24"/>
      <c r="W80" s="24"/>
      <c r="X80" s="24"/>
      <c r="Y80" s="24"/>
      <c r="Z80" s="24"/>
      <c r="AA80" s="24"/>
      <c r="AB80" s="25"/>
      <c r="AC80" s="25"/>
      <c r="AD80" s="25"/>
      <c r="AE80" s="25"/>
      <c r="AF80" s="25"/>
      <c r="AG80" s="25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</row>
    <row r="81" spans="2:84" ht="29.25" customHeight="1">
      <c r="P81" s="4"/>
      <c r="Q81" s="4"/>
      <c r="R81" s="4"/>
      <c r="T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</row>
    <row r="82" spans="2:84" ht="29.25" customHeight="1">
      <c r="T82" s="22">
        <f>G2</f>
        <v>600</v>
      </c>
      <c r="U82" s="105">
        <f>1/4*MIN(T82,T84)</f>
        <v>150</v>
      </c>
      <c r="V82" s="105"/>
    </row>
    <row r="83" spans="2:84" ht="29.25" customHeight="1">
      <c r="U83" s="106"/>
      <c r="V83" s="106"/>
      <c r="W83" s="22" t="s">
        <v>25</v>
      </c>
      <c r="X83" s="40">
        <f>MIN($U$82,$U$84,$N$88,$S$91,$P$94)</f>
        <v>150</v>
      </c>
      <c r="Y83" s="39"/>
      <c r="Z83" s="40">
        <f>MIN($U$82,$U$84,$N$88,$S$91,$P$94,$V$98)</f>
        <v>150</v>
      </c>
      <c r="AA83" s="39"/>
      <c r="AC83" s="36" t="s">
        <v>3</v>
      </c>
      <c r="AD83" s="36"/>
      <c r="AE83" s="126">
        <f>(MIN(U82,U86,U89,U98))/10</f>
        <v>10.30052292943844</v>
      </c>
      <c r="AF83" s="126"/>
      <c r="AG83" s="126"/>
      <c r="AV83" s="23"/>
      <c r="AW83" s="23">
        <f>G2</f>
        <v>600</v>
      </c>
    </row>
    <row r="84" spans="2:84" ht="29.25" customHeight="1">
      <c r="J84" s="44"/>
      <c r="K84" s="45"/>
      <c r="L84" s="45"/>
      <c r="M84" s="45"/>
      <c r="N84" s="45"/>
      <c r="O84" s="45"/>
      <c r="T84" s="22">
        <f>G4</f>
        <v>600</v>
      </c>
      <c r="U84" s="107"/>
      <c r="V84" s="107"/>
      <c r="X84" s="39"/>
      <c r="Y84" s="39"/>
      <c r="Z84" s="39"/>
      <c r="AA84" s="39"/>
      <c r="AC84" s="36" t="s">
        <v>3</v>
      </c>
      <c r="AD84" s="36"/>
      <c r="AE84" s="126">
        <f>(MIN(U82,U86,U89,U93,U98))/10</f>
        <v>10.30052292943844</v>
      </c>
      <c r="AF84" s="126"/>
      <c r="AG84" s="126"/>
      <c r="AV84" s="26"/>
      <c r="AW84" s="26">
        <f>G4</f>
        <v>600</v>
      </c>
    </row>
    <row r="85" spans="2:84" ht="29.25" customHeight="1">
      <c r="D85" s="34"/>
      <c r="E85" s="34"/>
      <c r="F85" s="34"/>
      <c r="G85" s="34"/>
      <c r="X85" s="40">
        <f>MIN($U$86,$U$88,$N$88,$S$91,$P$94)</f>
        <v>132</v>
      </c>
      <c r="Y85" s="39"/>
      <c r="Z85" s="40">
        <f>MIN($U$86,$U$88,$N$88,$S$91,$P$94,$V$98)</f>
        <v>132</v>
      </c>
      <c r="AA85" s="39"/>
      <c r="AO85" s="1" t="s">
        <v>0</v>
      </c>
      <c r="AP85" s="46">
        <f>MAX(AW83,AW84,AX85,AX87)</f>
        <v>600</v>
      </c>
      <c r="AQ85" s="46"/>
      <c r="AR85" s="34" t="s">
        <v>4</v>
      </c>
      <c r="AS85" s="34"/>
      <c r="AT85" s="34"/>
      <c r="AU85" s="34"/>
      <c r="AV85" s="33"/>
      <c r="AW85" s="33"/>
      <c r="AX85" s="33">
        <f>(1/6)*AT74</f>
        <v>46.666666666666664</v>
      </c>
    </row>
    <row r="86" spans="2:84" ht="29.25" customHeight="1">
      <c r="D86" s="93"/>
      <c r="E86" s="93"/>
      <c r="F86" s="93"/>
      <c r="T86" s="32">
        <f>6*G12</f>
        <v>132</v>
      </c>
      <c r="U86" s="33">
        <f>T86</f>
        <v>132</v>
      </c>
      <c r="V86" s="33"/>
      <c r="W86" s="123" t="s">
        <v>25</v>
      </c>
      <c r="X86" s="39"/>
      <c r="Y86" s="39"/>
      <c r="Z86" s="39"/>
      <c r="AA86" s="39"/>
      <c r="AB86" s="60" t="s">
        <v>17</v>
      </c>
      <c r="AC86" s="60"/>
      <c r="AD86" s="60"/>
      <c r="AE86" s="60"/>
      <c r="AF86" s="60"/>
      <c r="AG86" s="60"/>
      <c r="AV86" s="33"/>
      <c r="AW86" s="33"/>
      <c r="AX86" s="33"/>
    </row>
    <row r="87" spans="2:84" ht="29.25" customHeight="1">
      <c r="B87" s="34" t="s">
        <v>24</v>
      </c>
      <c r="C87" s="34"/>
      <c r="D87" s="34"/>
      <c r="E87" s="34"/>
      <c r="J87" s="44"/>
      <c r="K87" s="45"/>
      <c r="L87" s="45"/>
      <c r="M87" s="45"/>
      <c r="N87" s="45"/>
      <c r="O87" s="45"/>
      <c r="T87" s="32"/>
      <c r="U87" s="33"/>
      <c r="V87" s="33"/>
      <c r="X87" s="24"/>
      <c r="Y87" s="24"/>
      <c r="Z87" s="24"/>
      <c r="AA87" s="24"/>
      <c r="AV87" s="33"/>
      <c r="AW87" s="33"/>
      <c r="AX87" s="33">
        <v>45</v>
      </c>
    </row>
    <row r="88" spans="2:84" ht="29.25" customHeight="1">
      <c r="L88" s="32"/>
      <c r="M88" s="32"/>
      <c r="N88" s="108"/>
      <c r="O88" s="109"/>
      <c r="U88" s="103"/>
      <c r="V88" s="112"/>
      <c r="X88" s="25"/>
      <c r="Y88" s="25"/>
      <c r="Z88" s="25"/>
      <c r="AA88" s="25"/>
      <c r="AV88" s="33"/>
      <c r="AW88" s="33"/>
      <c r="AX88" s="33"/>
    </row>
    <row r="89" spans="2:84" ht="29.25" customHeight="1">
      <c r="L89" s="32"/>
      <c r="M89" s="32"/>
      <c r="N89" s="110"/>
      <c r="O89" s="111"/>
      <c r="S89" s="32" t="s">
        <v>23</v>
      </c>
      <c r="U89" s="114">
        <v>125</v>
      </c>
      <c r="V89" s="115"/>
      <c r="W89" s="112" t="s">
        <v>25</v>
      </c>
      <c r="X89" s="25"/>
      <c r="Y89" s="25"/>
      <c r="Z89" s="25"/>
      <c r="AA89" s="25"/>
    </row>
    <row r="90" spans="2:84" ht="29.25" customHeight="1">
      <c r="E90" s="4"/>
      <c r="F90" s="4"/>
      <c r="G90" s="4"/>
      <c r="H90" s="4"/>
      <c r="I90" s="4"/>
      <c r="J90" s="48"/>
      <c r="K90" s="32"/>
      <c r="L90" s="32"/>
      <c r="M90" s="32"/>
      <c r="N90" s="32"/>
      <c r="O90" s="32"/>
      <c r="S90" s="32"/>
      <c r="U90" s="116"/>
      <c r="V90" s="117"/>
      <c r="W90" s="112"/>
      <c r="X90" s="25"/>
      <c r="Y90" s="25"/>
      <c r="Z90" s="25"/>
      <c r="AA90" s="14"/>
      <c r="AB90" s="4"/>
      <c r="AC90" s="41" t="s">
        <v>11</v>
      </c>
      <c r="AD90" s="41"/>
      <c r="AE90" s="41"/>
      <c r="AF90" s="41"/>
      <c r="AG90" s="41"/>
      <c r="AH90" s="4"/>
      <c r="AI90" s="4"/>
      <c r="AO90" s="43" t="s">
        <v>13</v>
      </c>
      <c r="AP90" s="43"/>
      <c r="AQ90" s="43"/>
      <c r="AR90" s="43"/>
      <c r="AS90" s="43"/>
    </row>
    <row r="91" spans="2:84" ht="29.25" customHeight="1">
      <c r="B91" s="34"/>
      <c r="C91" s="34"/>
      <c r="D91" s="34"/>
      <c r="E91" s="34"/>
      <c r="F91" s="4"/>
      <c r="G91" s="4"/>
      <c r="H91" s="4"/>
      <c r="I91" s="4"/>
      <c r="J91" s="4"/>
      <c r="K91" s="4"/>
      <c r="L91" s="4"/>
      <c r="M91" s="4"/>
      <c r="P91" s="47"/>
      <c r="Q91" s="47"/>
      <c r="R91" s="47"/>
      <c r="S91" s="101"/>
      <c r="T91" s="113"/>
      <c r="V91" s="25"/>
      <c r="W91" s="25"/>
      <c r="X91" s="25"/>
      <c r="Y91" s="25"/>
      <c r="Z91" s="25"/>
      <c r="AA91" s="14"/>
      <c r="AB91" s="4"/>
      <c r="AC91" s="34" t="s">
        <v>12</v>
      </c>
      <c r="AD91" s="34"/>
      <c r="AE91" s="34"/>
      <c r="AF91" s="34"/>
      <c r="AG91" s="34"/>
      <c r="AH91" s="4"/>
      <c r="AI91" s="4"/>
      <c r="AO91" s="43"/>
      <c r="AP91" s="43"/>
      <c r="AQ91" s="43"/>
      <c r="AR91" s="43"/>
      <c r="AS91" s="43"/>
    </row>
    <row r="92" spans="2:84" ht="29.25" customHeight="1">
      <c r="E92" s="4"/>
      <c r="F92" s="4"/>
      <c r="G92" s="4"/>
      <c r="H92" s="4"/>
      <c r="I92" s="4"/>
      <c r="J92" s="4"/>
      <c r="K92" s="4"/>
      <c r="L92" s="4"/>
      <c r="M92" s="4"/>
      <c r="P92" s="47"/>
      <c r="Q92" s="47"/>
      <c r="R92" s="47"/>
      <c r="S92" s="113"/>
      <c r="T92" s="113"/>
      <c r="V92" s="25"/>
      <c r="W92" s="25"/>
      <c r="X92" s="25"/>
      <c r="Y92" s="25"/>
      <c r="Z92" s="25"/>
      <c r="AA92" s="14"/>
      <c r="AB92" s="4"/>
      <c r="AC92" s="4"/>
      <c r="AD92" s="4"/>
      <c r="AE92" s="4"/>
      <c r="AF92" s="4"/>
      <c r="AG92" s="4"/>
      <c r="AH92" s="4"/>
      <c r="AI92" s="4"/>
    </row>
    <row r="93" spans="2:84" ht="29.25" customHeight="1">
      <c r="U93" s="89">
        <v>150</v>
      </c>
      <c r="V93" s="89"/>
      <c r="W93" s="112" t="s">
        <v>25</v>
      </c>
      <c r="X93" s="25"/>
      <c r="Y93" s="25"/>
      <c r="Z93" s="25"/>
      <c r="AA93" s="25"/>
    </row>
    <row r="94" spans="2:84" ht="29.25" customHeight="1">
      <c r="N94" s="32"/>
      <c r="O94" s="32"/>
      <c r="P94" s="119"/>
      <c r="U94" s="89"/>
      <c r="V94" s="89"/>
      <c r="W94" s="112"/>
      <c r="X94" s="25"/>
      <c r="Y94" s="25"/>
      <c r="Z94" s="25"/>
      <c r="AA94" s="25"/>
    </row>
    <row r="95" spans="2:84" ht="29.25" customHeight="1">
      <c r="N95" s="32"/>
      <c r="O95" s="32"/>
      <c r="P95" s="120"/>
      <c r="U95" s="89"/>
      <c r="V95" s="89"/>
      <c r="W95" s="112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</row>
    <row r="96" spans="2:84" ht="29.25" customHeight="1"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</row>
    <row r="97" spans="4:54" ht="29.25" customHeight="1">
      <c r="Y97" s="24"/>
      <c r="Z97" s="24"/>
      <c r="AA97" s="24"/>
      <c r="AB97" s="24"/>
      <c r="AC97" s="24"/>
      <c r="AD97" s="40">
        <f>MIN($U$82,$U$84,$N$88,$S$91,$P$94,$T$103,$T$105)</f>
        <v>150</v>
      </c>
      <c r="AE97" s="39"/>
      <c r="AF97" s="40">
        <f>MIN($U$82,$U$84,$N$88,$S$91,$P$94,$T$103,$T$105,$V$98)</f>
        <v>150</v>
      </c>
      <c r="AG97" s="39"/>
      <c r="AH97" s="24"/>
      <c r="AI97" s="24"/>
      <c r="AJ97" s="24"/>
      <c r="AK97" s="24"/>
      <c r="AL97" s="24"/>
      <c r="AM97" s="39">
        <f>IF(AND($G$6&lt;=400,$P$10&lt;=$P$12),AD97,IF(AND($G$6&lt;=400,$P$10&gt;$P$12),AD99,IF(AND($G$6&gt;=500,$P$10&lt;=$P$12),AD101,IF(AND($G$6&gt;=500,$P$10&gt;$P$12),AD103))))</f>
        <v>150</v>
      </c>
      <c r="AN97" s="39"/>
      <c r="AO97" s="91">
        <f>IF(AND($G$6&lt;=400,$P$10&lt;=$P$12),AF97,IF(AND($G$6&lt;=400,$P$10&gt;$P$12),AF99,IF(AND($G$6&gt;=500,$P$10&lt;=$P$12),AF101,IF(AND($G$6&gt;=500,$P$10&gt;$P$12),AF103))))</f>
        <v>150</v>
      </c>
      <c r="AP97" s="91"/>
      <c r="AQ97" s="24"/>
      <c r="AR97" s="24"/>
      <c r="AS97" s="24"/>
      <c r="AT97" s="25"/>
      <c r="AU97" s="25"/>
      <c r="AV97" s="25"/>
      <c r="AW97" s="25"/>
      <c r="AX97" s="25"/>
      <c r="AY97" s="25"/>
    </row>
    <row r="98" spans="4:54" ht="29.25" customHeight="1">
      <c r="J98" s="32"/>
      <c r="K98" s="32"/>
      <c r="L98" s="32"/>
      <c r="M98" s="32"/>
      <c r="N98" s="32"/>
      <c r="O98" s="32"/>
      <c r="P98" s="32"/>
      <c r="Q98" s="32"/>
      <c r="R98" s="32"/>
      <c r="U98" s="125">
        <f>(((G22/2)*0.785*G14^2)/J36)/J48</f>
        <v>103.00522929438439</v>
      </c>
      <c r="V98" s="125"/>
      <c r="W98" s="112" t="s">
        <v>25</v>
      </c>
      <c r="X98" s="122"/>
      <c r="Y98" s="24"/>
      <c r="Z98" s="24"/>
      <c r="AA98" s="24"/>
      <c r="AB98" s="24"/>
      <c r="AC98" s="24"/>
      <c r="AD98" s="39"/>
      <c r="AE98" s="39"/>
      <c r="AF98" s="39"/>
      <c r="AG98" s="39"/>
      <c r="AH98" s="24"/>
      <c r="AI98" s="24"/>
      <c r="AJ98" s="24"/>
      <c r="AK98" s="24"/>
      <c r="AL98" s="24"/>
      <c r="AM98" s="39"/>
      <c r="AN98" s="39"/>
      <c r="AO98" s="91"/>
      <c r="AP98" s="91"/>
      <c r="AQ98" s="24"/>
      <c r="AR98" s="24"/>
      <c r="AS98" s="24"/>
      <c r="AT98" s="25"/>
      <c r="AU98" s="25"/>
      <c r="AV98" s="25"/>
      <c r="AW98" s="25"/>
      <c r="AX98" s="25"/>
      <c r="AY98" s="25"/>
    </row>
    <row r="99" spans="4:54" ht="29.25" customHeight="1">
      <c r="J99" s="32"/>
      <c r="K99" s="32"/>
      <c r="L99" s="32"/>
      <c r="M99" s="32"/>
      <c r="N99" s="32"/>
      <c r="O99" s="32"/>
      <c r="P99" s="32"/>
      <c r="Q99" s="32"/>
      <c r="R99" s="32"/>
      <c r="U99" s="125"/>
      <c r="V99" s="125"/>
      <c r="W99" s="112"/>
      <c r="X99" s="122"/>
      <c r="Y99" s="24"/>
      <c r="Z99" s="24"/>
      <c r="AA99" s="24"/>
      <c r="AB99" s="24"/>
      <c r="AC99" s="24"/>
      <c r="AD99" s="40">
        <f>MIN($U$82,$U$84,$N$88,$S$91,$P$94,$T$107,$T$109)</f>
        <v>150</v>
      </c>
      <c r="AE99" s="39"/>
      <c r="AF99" s="40">
        <f>MIN($U$82,$U$84,$N$88,$S$91,$P$94,$T$107,$T$109,$V$98)</f>
        <v>150</v>
      </c>
      <c r="AG99" s="39"/>
      <c r="AH99" s="24"/>
      <c r="AI99" s="24"/>
      <c r="AJ99" s="24"/>
      <c r="AK99" s="24"/>
      <c r="AL99" s="24"/>
      <c r="AM99" s="39"/>
      <c r="AN99" s="39"/>
      <c r="AO99" s="91"/>
      <c r="AP99" s="91"/>
      <c r="AQ99" s="24"/>
      <c r="AR99" s="24"/>
      <c r="AS99" s="24"/>
      <c r="AT99" s="25"/>
      <c r="AU99" s="25"/>
      <c r="AV99" s="25"/>
      <c r="AW99" s="25"/>
      <c r="AX99" s="25"/>
      <c r="AY99" s="25"/>
    </row>
    <row r="100" spans="4:54" ht="29.25" customHeight="1">
      <c r="D100" s="92"/>
      <c r="E100" s="92"/>
      <c r="F100" s="92"/>
      <c r="J100" s="32"/>
      <c r="K100" s="32"/>
      <c r="L100" s="32"/>
      <c r="M100" s="32"/>
      <c r="N100" s="32"/>
      <c r="O100" s="32"/>
      <c r="P100" s="32"/>
      <c r="Q100" s="32"/>
      <c r="R100" s="32"/>
      <c r="U100" s="125"/>
      <c r="V100" s="125"/>
      <c r="W100" s="112"/>
      <c r="X100" s="122"/>
      <c r="Y100" s="24"/>
      <c r="Z100" s="24"/>
      <c r="AA100" s="24"/>
      <c r="AB100" s="24"/>
      <c r="AC100" s="24"/>
      <c r="AD100" s="39"/>
      <c r="AE100" s="39"/>
      <c r="AF100" s="39"/>
      <c r="AG100" s="39"/>
      <c r="AH100" s="24"/>
      <c r="AI100" s="24"/>
      <c r="AJ100" s="24"/>
      <c r="AK100" s="24"/>
      <c r="AL100" s="24"/>
      <c r="AM100" s="39"/>
      <c r="AN100" s="39"/>
      <c r="AO100" s="91"/>
      <c r="AP100" s="91"/>
      <c r="AQ100" s="24"/>
      <c r="AR100" s="24"/>
      <c r="AS100" s="24"/>
      <c r="AT100" s="25"/>
      <c r="AU100" s="25"/>
      <c r="AV100" s="25"/>
      <c r="AW100" s="25"/>
      <c r="AX100" s="25"/>
      <c r="AY100" s="25"/>
    </row>
    <row r="101" spans="4:54" ht="29.25" customHeight="1">
      <c r="Y101" s="24"/>
      <c r="Z101" s="24"/>
      <c r="AA101" s="24"/>
      <c r="AB101" s="24"/>
      <c r="AC101" s="24"/>
      <c r="AD101" s="40">
        <f>MIN($U$86,$U$88,$N$88,$S$91,$P$94,$T$103,$T$105)</f>
        <v>132</v>
      </c>
      <c r="AE101" s="39"/>
      <c r="AF101" s="40">
        <f>MIN($U$86,$U$88,$N$88,$S$91,$P$94,$T$103,$T$105,$V$98)</f>
        <v>132</v>
      </c>
      <c r="AG101" s="39"/>
      <c r="AH101" s="24"/>
      <c r="AI101" s="24"/>
      <c r="AJ101" s="24"/>
      <c r="AK101" s="24"/>
      <c r="AL101" s="24"/>
      <c r="AM101" s="39"/>
      <c r="AN101" s="39"/>
      <c r="AO101" s="91"/>
      <c r="AP101" s="91"/>
      <c r="AQ101" s="24"/>
      <c r="AR101" s="24"/>
      <c r="AS101" s="24"/>
      <c r="AT101" s="25"/>
      <c r="AU101" s="25"/>
      <c r="AV101" s="25"/>
      <c r="AW101" s="25"/>
      <c r="AX101" s="25"/>
      <c r="AY101" s="25"/>
    </row>
    <row r="102" spans="4:54" ht="29.25" customHeight="1">
      <c r="Y102" s="24"/>
      <c r="Z102" s="24"/>
      <c r="AA102" s="24"/>
      <c r="AB102" s="24"/>
      <c r="AC102" s="24"/>
      <c r="AD102" s="39"/>
      <c r="AE102" s="39"/>
      <c r="AF102" s="39"/>
      <c r="AG102" s="39"/>
      <c r="AH102" s="24"/>
      <c r="AI102" s="24"/>
      <c r="AJ102" s="24"/>
      <c r="AK102" s="24"/>
      <c r="AL102" s="24"/>
      <c r="AM102" s="39"/>
      <c r="AN102" s="39"/>
      <c r="AO102" s="91"/>
      <c r="AP102" s="91"/>
      <c r="AQ102" s="24"/>
      <c r="AR102" s="24"/>
      <c r="AS102" s="24"/>
      <c r="AT102" s="25"/>
      <c r="AU102" s="25"/>
      <c r="AV102" s="25"/>
      <c r="AW102" s="25"/>
      <c r="AX102" s="25"/>
      <c r="AY102" s="25"/>
    </row>
    <row r="103" spans="4:54" ht="29.25" customHeight="1">
      <c r="P103" s="32"/>
      <c r="Q103" s="32"/>
      <c r="R103" s="32"/>
      <c r="T103" s="32"/>
      <c r="W103" s="39">
        <f>MIN(T103:T106)</f>
        <v>0</v>
      </c>
      <c r="X103" s="39"/>
      <c r="Y103" s="40">
        <f>MIN(N96,N98,N99,R101,T103,T105)</f>
        <v>0</v>
      </c>
      <c r="Z103" s="39"/>
      <c r="AA103" s="24"/>
      <c r="AB103" s="24"/>
      <c r="AC103" s="24"/>
      <c r="AD103" s="40">
        <f>MIN($U$86,$U$88,$N$88,$S$91,$P$94,$T$107,$T$109)</f>
        <v>132</v>
      </c>
      <c r="AE103" s="39"/>
      <c r="AF103" s="40">
        <f>MIN($U$86,$U$88,$N$88,$S$91,$P$94,$T$107,$T$109,$V$98)</f>
        <v>132</v>
      </c>
      <c r="AG103" s="39"/>
      <c r="AH103" s="24"/>
      <c r="AI103" s="24"/>
      <c r="AJ103" s="24"/>
      <c r="AK103" s="24"/>
      <c r="AL103" s="24"/>
      <c r="AM103" s="39"/>
      <c r="AN103" s="39"/>
      <c r="AO103" s="91"/>
      <c r="AP103" s="91"/>
      <c r="AQ103" s="21"/>
      <c r="AR103" s="95"/>
      <c r="AS103" s="95"/>
      <c r="AT103" s="130"/>
      <c r="AU103" s="130"/>
      <c r="AV103" s="25"/>
      <c r="AW103" s="25"/>
      <c r="AX103" s="25"/>
      <c r="AY103" s="25"/>
    </row>
    <row r="104" spans="4:54" ht="29.25" customHeight="1">
      <c r="P104" s="32"/>
      <c r="Q104" s="32"/>
      <c r="R104" s="32"/>
      <c r="T104" s="32"/>
      <c r="W104" s="39"/>
      <c r="X104" s="39"/>
      <c r="Y104" s="39"/>
      <c r="Z104" s="39"/>
      <c r="AA104" s="24"/>
      <c r="AB104" s="24"/>
      <c r="AC104" s="24"/>
      <c r="AD104" s="39"/>
      <c r="AE104" s="39"/>
      <c r="AF104" s="39"/>
      <c r="AG104" s="39"/>
      <c r="AH104" s="24"/>
      <c r="AI104" s="24"/>
      <c r="AJ104" s="24"/>
      <c r="AK104" s="24"/>
      <c r="AL104" s="24"/>
      <c r="AM104" s="39"/>
      <c r="AN104" s="39"/>
      <c r="AO104" s="91"/>
      <c r="AP104" s="91"/>
      <c r="AQ104" s="21"/>
      <c r="AR104" s="21"/>
      <c r="AS104" s="21"/>
      <c r="AT104" s="14"/>
      <c r="AU104" s="14"/>
      <c r="AV104" s="14"/>
      <c r="AW104" s="25"/>
      <c r="AX104" s="25"/>
      <c r="AY104" s="25"/>
    </row>
    <row r="105" spans="4:54" ht="29.25" customHeight="1">
      <c r="P105" s="32"/>
      <c r="Q105" s="32"/>
      <c r="R105" s="32"/>
      <c r="T105" s="32"/>
      <c r="W105" s="38">
        <f>MIN(T107:T110)</f>
        <v>0</v>
      </c>
      <c r="X105" s="39"/>
      <c r="Y105" s="38">
        <f>$T$103</f>
        <v>0</v>
      </c>
      <c r="Z105" s="39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1"/>
      <c r="AP105" s="21"/>
      <c r="AQ105" s="21"/>
      <c r="AR105" s="21"/>
      <c r="AS105" s="21"/>
      <c r="AT105" s="14"/>
      <c r="AU105" s="14"/>
      <c r="AV105" s="14"/>
      <c r="AW105" s="25"/>
      <c r="AX105" s="25"/>
      <c r="AY105" s="25"/>
    </row>
    <row r="106" spans="4:54" ht="29.25" customHeight="1">
      <c r="D106" s="93"/>
      <c r="E106" s="93"/>
      <c r="F106" s="93"/>
      <c r="N106" s="7"/>
      <c r="O106" s="7"/>
      <c r="P106" s="32"/>
      <c r="Q106" s="32"/>
      <c r="R106" s="32"/>
      <c r="S106" s="7"/>
      <c r="T106" s="32"/>
      <c r="U106" s="7"/>
      <c r="V106" s="7"/>
      <c r="W106" s="39"/>
      <c r="X106" s="39"/>
      <c r="Y106" s="39"/>
      <c r="Z106" s="39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5"/>
      <c r="AU106" s="25"/>
      <c r="AV106" s="25"/>
      <c r="AW106" s="11"/>
      <c r="AX106" s="11"/>
      <c r="AY106" s="11"/>
      <c r="AZ106" s="7"/>
      <c r="BA106" s="7"/>
      <c r="BB106" s="7"/>
    </row>
    <row r="107" spans="4:54" ht="29.25" customHeight="1">
      <c r="D107" s="7"/>
      <c r="N107" s="7"/>
      <c r="O107" s="7"/>
      <c r="P107" s="121"/>
      <c r="Q107" s="35"/>
      <c r="R107" s="35"/>
      <c r="S107" s="7"/>
      <c r="T107" s="35"/>
      <c r="U107" s="7"/>
      <c r="V107" s="7"/>
      <c r="W107" s="7"/>
      <c r="X107" s="7"/>
      <c r="Y107" s="19"/>
      <c r="Z107" s="19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5"/>
      <c r="AU107" s="25"/>
      <c r="AV107" s="25"/>
      <c r="AW107" s="11"/>
      <c r="AX107" s="11"/>
      <c r="AY107" s="11"/>
      <c r="AZ107" s="7"/>
      <c r="BA107" s="7"/>
      <c r="BB107" s="7"/>
    </row>
    <row r="108" spans="4:54" ht="29.25" customHeight="1">
      <c r="D108" s="7"/>
      <c r="N108" s="7"/>
      <c r="O108" s="7"/>
      <c r="P108" s="121"/>
      <c r="Q108" s="35"/>
      <c r="R108" s="35"/>
      <c r="S108" s="7"/>
      <c r="T108" s="35"/>
      <c r="U108" s="7"/>
      <c r="V108" s="7"/>
      <c r="W108" s="7"/>
      <c r="X108" s="7"/>
      <c r="Y108" s="19"/>
      <c r="Z108" s="19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5"/>
      <c r="AU108" s="25"/>
      <c r="AV108" s="25"/>
      <c r="AW108" s="11"/>
      <c r="AX108" s="11"/>
      <c r="AY108" s="11"/>
      <c r="AZ108" s="7"/>
      <c r="BA108" s="7"/>
      <c r="BB108" s="7"/>
    </row>
    <row r="109" spans="4:54" ht="29.25" customHeight="1">
      <c r="P109" s="32"/>
      <c r="Q109" s="32"/>
      <c r="R109" s="32"/>
      <c r="T109" s="32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</row>
    <row r="110" spans="4:54" ht="29.25" customHeight="1">
      <c r="P110" s="32"/>
      <c r="Q110" s="32"/>
      <c r="R110" s="32"/>
      <c r="T110" s="32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</row>
    <row r="111" spans="4:54" ht="29.25" customHeight="1"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</row>
    <row r="112" spans="4:54" ht="29.25" customHeight="1"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</row>
    <row r="113" spans="25:50" ht="29.25" customHeight="1"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</row>
    <row r="114" spans="25:50" ht="29.25" customHeight="1"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</row>
    <row r="115" spans="25:50" ht="29.25" customHeight="1"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</row>
    <row r="116" spans="25:50" ht="29.25" customHeight="1"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</row>
    <row r="117" spans="25:50" ht="29.25" customHeight="1"/>
    <row r="118" spans="25:50" ht="29.25" customHeight="1"/>
    <row r="119" spans="25:50" ht="29.25" customHeight="1"/>
    <row r="120" spans="25:50" ht="29.25" customHeight="1"/>
    <row r="121" spans="25:50" ht="29.25" customHeight="1"/>
    <row r="122" spans="25:50" ht="29.25" customHeight="1"/>
    <row r="123" spans="25:50" ht="29.25" customHeight="1"/>
    <row r="124" spans="25:50" ht="29.25" customHeight="1"/>
    <row r="125" spans="25:50" ht="29.25" customHeight="1"/>
    <row r="126" spans="25:50" ht="29.25" customHeight="1"/>
    <row r="127" spans="25:50" ht="29.25" customHeight="1"/>
    <row r="128" spans="25:50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</sheetData>
  <sheetProtection algorithmName="SHA-512" hashValue="x7lNhKqXqFnYJcPbe/4mJwFDSDW3L+OQ3kxSuSgV5jBmnVx25hW0E2kkZscD2fmEY+Y4or5PWxOpgWl//h+ozA==" saltValue="+Mi9Z8odGg7fYaRz18yz7A==" spinCount="100000" sheet="1" objects="1" scenarios="1" selectLockedCells="1"/>
  <mergeCells count="218">
    <mergeCell ref="P79:P80"/>
    <mergeCell ref="Q79:R80"/>
    <mergeCell ref="J22:K23"/>
    <mergeCell ref="P24:S25"/>
    <mergeCell ref="B69:D69"/>
    <mergeCell ref="K78:M78"/>
    <mergeCell ref="N78:O78"/>
    <mergeCell ref="B87:E87"/>
    <mergeCell ref="R67:S68"/>
    <mergeCell ref="T70:T71"/>
    <mergeCell ref="T67:T68"/>
    <mergeCell ref="N79:O80"/>
    <mergeCell ref="U98:V100"/>
    <mergeCell ref="J98:R100"/>
    <mergeCell ref="B91:E91"/>
    <mergeCell ref="W89:W90"/>
    <mergeCell ref="W93:W95"/>
    <mergeCell ref="W98:W100"/>
    <mergeCell ref="U89:V90"/>
    <mergeCell ref="S89:S90"/>
    <mergeCell ref="U93:V95"/>
    <mergeCell ref="A46:C47"/>
    <mergeCell ref="D46:I47"/>
    <mergeCell ref="J46:N47"/>
    <mergeCell ref="A48:C49"/>
    <mergeCell ref="D48:I49"/>
    <mergeCell ref="J48:N49"/>
    <mergeCell ref="A42:C43"/>
    <mergeCell ref="A44:C45"/>
    <mergeCell ref="D44:I45"/>
    <mergeCell ref="J44:N45"/>
    <mergeCell ref="D38:I39"/>
    <mergeCell ref="J38:N39"/>
    <mergeCell ref="D40:I41"/>
    <mergeCell ref="J40:N41"/>
    <mergeCell ref="D42:I43"/>
    <mergeCell ref="J42:N43"/>
    <mergeCell ref="D32:I33"/>
    <mergeCell ref="J32:N33"/>
    <mergeCell ref="D34:I35"/>
    <mergeCell ref="J34:N35"/>
    <mergeCell ref="D36:I37"/>
    <mergeCell ref="J36:N37"/>
    <mergeCell ref="D28:I29"/>
    <mergeCell ref="D30:I31"/>
    <mergeCell ref="J26:N27"/>
    <mergeCell ref="J28:N29"/>
    <mergeCell ref="J30:N31"/>
    <mergeCell ref="D20:F21"/>
    <mergeCell ref="G20:I21"/>
    <mergeCell ref="D22:F23"/>
    <mergeCell ref="G22:I23"/>
    <mergeCell ref="J24:N25"/>
    <mergeCell ref="G8:I9"/>
    <mergeCell ref="L8:O9"/>
    <mergeCell ref="P8:R9"/>
    <mergeCell ref="U8:X9"/>
    <mergeCell ref="Y8:AB9"/>
    <mergeCell ref="AG9:AQ9"/>
    <mergeCell ref="D106:F106"/>
    <mergeCell ref="P107:P108"/>
    <mergeCell ref="Q107:R108"/>
    <mergeCell ref="T107:T108"/>
    <mergeCell ref="P109:P110"/>
    <mergeCell ref="Q109:R110"/>
    <mergeCell ref="T109:T110"/>
    <mergeCell ref="AR103:AS103"/>
    <mergeCell ref="AT103:AU103"/>
    <mergeCell ref="P105:P106"/>
    <mergeCell ref="Q105:R106"/>
    <mergeCell ref="T105:T106"/>
    <mergeCell ref="W105:X106"/>
    <mergeCell ref="Y105:Z106"/>
    <mergeCell ref="AO97:AP104"/>
    <mergeCell ref="AD99:AE100"/>
    <mergeCell ref="AF99:AG100"/>
    <mergeCell ref="D100:F100"/>
    <mergeCell ref="AD101:AE102"/>
    <mergeCell ref="AF101:AG102"/>
    <mergeCell ref="P103:P104"/>
    <mergeCell ref="Q103:R104"/>
    <mergeCell ref="T103:T104"/>
    <mergeCell ref="N94:O94"/>
    <mergeCell ref="P94:P95"/>
    <mergeCell ref="N95:O95"/>
    <mergeCell ref="AD97:AE98"/>
    <mergeCell ref="AF97:AG98"/>
    <mergeCell ref="AM97:AN104"/>
    <mergeCell ref="W103:X104"/>
    <mergeCell ref="Y103:Z104"/>
    <mergeCell ref="AD103:AE104"/>
    <mergeCell ref="AF103:AG104"/>
    <mergeCell ref="J90:O90"/>
    <mergeCell ref="AC90:AG90"/>
    <mergeCell ref="AO90:AS91"/>
    <mergeCell ref="P91:R92"/>
    <mergeCell ref="S91:T92"/>
    <mergeCell ref="AC91:AG91"/>
    <mergeCell ref="AX85:AX86"/>
    <mergeCell ref="D86:F86"/>
    <mergeCell ref="AB86:AG86"/>
    <mergeCell ref="J87:O87"/>
    <mergeCell ref="AV87:AW88"/>
    <mergeCell ref="AX87:AX88"/>
    <mergeCell ref="L88:M89"/>
    <mergeCell ref="N88:O89"/>
    <mergeCell ref="U88:V88"/>
    <mergeCell ref="D85:G85"/>
    <mergeCell ref="X85:Y86"/>
    <mergeCell ref="Z85:AA86"/>
    <mergeCell ref="AP85:AQ85"/>
    <mergeCell ref="AR85:AU85"/>
    <mergeCell ref="AV85:AW86"/>
    <mergeCell ref="U86:V87"/>
    <mergeCell ref="T86:T87"/>
    <mergeCell ref="X83:Y84"/>
    <mergeCell ref="Z83:AA84"/>
    <mergeCell ref="AC83:AD83"/>
    <mergeCell ref="AE83:AG83"/>
    <mergeCell ref="J84:O84"/>
    <mergeCell ref="AC84:AD84"/>
    <mergeCell ref="AE84:AG84"/>
    <mergeCell ref="U82:V84"/>
    <mergeCell ref="D77:F77"/>
    <mergeCell ref="T78:T79"/>
    <mergeCell ref="BM78:CF79"/>
    <mergeCell ref="T80:T81"/>
    <mergeCell ref="BM80:CF81"/>
    <mergeCell ref="AT74:AU74"/>
    <mergeCell ref="BM74:CF75"/>
    <mergeCell ref="P76:P77"/>
    <mergeCell ref="Q76:R77"/>
    <mergeCell ref="T76:T77"/>
    <mergeCell ref="W76:X77"/>
    <mergeCell ref="Y76:Z77"/>
    <mergeCell ref="BM76:CF77"/>
    <mergeCell ref="U74:U75"/>
    <mergeCell ref="P74:P75"/>
    <mergeCell ref="Q74:R75"/>
    <mergeCell ref="T74:T75"/>
    <mergeCell ref="W74:X75"/>
    <mergeCell ref="Y74:Z75"/>
    <mergeCell ref="AR74:AS74"/>
    <mergeCell ref="K70:L71"/>
    <mergeCell ref="N70:O71"/>
    <mergeCell ref="AD71:AE71"/>
    <mergeCell ref="AF71:AG71"/>
    <mergeCell ref="O72:P73"/>
    <mergeCell ref="R72:S73"/>
    <mergeCell ref="U70:U71"/>
    <mergeCell ref="AC65:AG65"/>
    <mergeCell ref="K67:L67"/>
    <mergeCell ref="N67:O68"/>
    <mergeCell ref="K68:L68"/>
    <mergeCell ref="K69:L69"/>
    <mergeCell ref="N69:O69"/>
    <mergeCell ref="L61:M61"/>
    <mergeCell ref="AD62:AE62"/>
    <mergeCell ref="AF62:AG62"/>
    <mergeCell ref="AP62:AQ62"/>
    <mergeCell ref="I63:M63"/>
    <mergeCell ref="AD63:AE63"/>
    <mergeCell ref="AF63:AG63"/>
    <mergeCell ref="V55:Z55"/>
    <mergeCell ref="AA55:AC55"/>
    <mergeCell ref="D57:E57"/>
    <mergeCell ref="R57:S57"/>
    <mergeCell ref="T57:T59"/>
    <mergeCell ref="W57:X58"/>
    <mergeCell ref="D58:E58"/>
    <mergeCell ref="R59:S59"/>
    <mergeCell ref="W59:X60"/>
    <mergeCell ref="M51:N51"/>
    <mergeCell ref="P51:P52"/>
    <mergeCell ref="M52:N52"/>
    <mergeCell ref="R53:S53"/>
    <mergeCell ref="T53:T55"/>
    <mergeCell ref="R55:S55"/>
    <mergeCell ref="D24:I25"/>
    <mergeCell ref="D26:I27"/>
    <mergeCell ref="D14:F15"/>
    <mergeCell ref="G14:I15"/>
    <mergeCell ref="D16:F17"/>
    <mergeCell ref="G16:I17"/>
    <mergeCell ref="D18:F19"/>
    <mergeCell ref="G18:I19"/>
    <mergeCell ref="D12:F13"/>
    <mergeCell ref="G12:I13"/>
    <mergeCell ref="L12:O13"/>
    <mergeCell ref="P12:R13"/>
    <mergeCell ref="U12:X13"/>
    <mergeCell ref="Y12:AB13"/>
    <mergeCell ref="Y6:AB7"/>
    <mergeCell ref="AG7:AQ7"/>
    <mergeCell ref="D10:F11"/>
    <mergeCell ref="G10:I11"/>
    <mergeCell ref="L10:O11"/>
    <mergeCell ref="P10:R11"/>
    <mergeCell ref="U10:X11"/>
    <mergeCell ref="Y10:AB11"/>
    <mergeCell ref="AG11:AQ11"/>
    <mergeCell ref="D8:F9"/>
    <mergeCell ref="G4:I5"/>
    <mergeCell ref="D6:F7"/>
    <mergeCell ref="G6:I7"/>
    <mergeCell ref="L6:O7"/>
    <mergeCell ref="P6:R7"/>
    <mergeCell ref="U6:X7"/>
    <mergeCell ref="AG1:AQ1"/>
    <mergeCell ref="D2:F3"/>
    <mergeCell ref="G2:I3"/>
    <mergeCell ref="K2:K13"/>
    <mergeCell ref="L2:O5"/>
    <mergeCell ref="P2:P5"/>
    <mergeCell ref="T2:T13"/>
    <mergeCell ref="U2:X5"/>
    <mergeCell ref="Y2:Z5"/>
    <mergeCell ref="D4:F5"/>
  </mergeCells>
  <pageMargins left="0.7" right="0.7" top="0.75" bottom="0.75" header="0.3" footer="0.3"/>
  <pageSetup paperSize="9" scale="2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141"/>
  <sheetViews>
    <sheetView topLeftCell="S1" zoomScale="82" zoomScaleNormal="82" zoomScaleSheetLayoutView="50" workbookViewId="0">
      <selection activeCell="AT72" sqref="AT72:AU72"/>
    </sheetView>
  </sheetViews>
  <sheetFormatPr defaultRowHeight="26.25"/>
  <cols>
    <col min="1" max="3" width="7.85546875" style="22" customWidth="1"/>
    <col min="4" max="5" width="7.5703125" style="22" customWidth="1"/>
    <col min="6" max="6" width="16.85546875" style="22" customWidth="1"/>
    <col min="7" max="10" width="6.140625" style="22" customWidth="1"/>
    <col min="11" max="11" width="9" style="22" customWidth="1"/>
    <col min="12" max="13" width="6.140625" style="22" customWidth="1"/>
    <col min="14" max="15" width="6.5703125" style="22" customWidth="1"/>
    <col min="16" max="16" width="13.85546875" style="22" customWidth="1"/>
    <col min="17" max="17" width="6.5703125" style="22" customWidth="1"/>
    <col min="18" max="19" width="8" style="22" customWidth="1"/>
    <col min="20" max="20" width="14.7109375" style="22" customWidth="1"/>
    <col min="21" max="22" width="11.42578125" style="22" customWidth="1"/>
    <col min="23" max="23" width="10.140625" style="22" customWidth="1"/>
    <col min="24" max="24" width="6.5703125" style="22" customWidth="1"/>
    <col min="25" max="28" width="10" style="22" customWidth="1"/>
    <col min="29" max="30" width="6.140625" style="22" customWidth="1"/>
    <col min="31" max="33" width="9.42578125" style="22" customWidth="1"/>
    <col min="34" max="34" width="6.5703125" style="22" customWidth="1"/>
    <col min="35" max="35" width="5.5703125" style="22" customWidth="1"/>
    <col min="36" max="38" width="6.5703125" style="22" customWidth="1"/>
    <col min="39" max="39" width="5.140625" style="22" customWidth="1"/>
    <col min="40" max="40" width="8.7109375" style="22" customWidth="1"/>
    <col min="41" max="48" width="6.5703125" style="22" customWidth="1"/>
    <col min="49" max="49" width="9.85546875" style="22" customWidth="1"/>
    <col min="50" max="50" width="11" style="22" customWidth="1"/>
    <col min="51" max="96" width="6.5703125" style="22" customWidth="1"/>
    <col min="97" max="16384" width="9.140625" style="22"/>
  </cols>
  <sheetData>
    <row r="1" spans="4:43" ht="29.25" customHeight="1"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4:43" ht="29.25" customHeight="1">
      <c r="D2" s="50"/>
      <c r="E2" s="50"/>
      <c r="F2" s="50"/>
      <c r="G2" s="53">
        <v>600</v>
      </c>
      <c r="H2" s="53"/>
      <c r="I2" s="53"/>
      <c r="K2" s="97"/>
      <c r="L2" s="98"/>
      <c r="M2" s="98"/>
      <c r="N2" s="98"/>
      <c r="O2" s="98"/>
      <c r="P2" s="113"/>
      <c r="T2" s="97"/>
      <c r="U2" s="99"/>
      <c r="V2" s="99"/>
      <c r="W2" s="99"/>
      <c r="X2" s="99"/>
      <c r="Y2" s="113"/>
      <c r="Z2" s="113"/>
    </row>
    <row r="3" spans="4:43" ht="29.25" customHeight="1">
      <c r="D3" s="50"/>
      <c r="E3" s="50"/>
      <c r="F3" s="50"/>
      <c r="G3" s="53"/>
      <c r="H3" s="53"/>
      <c r="I3" s="53"/>
      <c r="K3" s="97"/>
      <c r="L3" s="98"/>
      <c r="M3" s="98"/>
      <c r="N3" s="98"/>
      <c r="O3" s="98"/>
      <c r="P3" s="113"/>
      <c r="T3" s="97"/>
      <c r="U3" s="99"/>
      <c r="V3" s="99"/>
      <c r="W3" s="99"/>
      <c r="X3" s="99"/>
      <c r="Y3" s="113"/>
      <c r="Z3" s="113"/>
    </row>
    <row r="4" spans="4:43" ht="29.25" customHeight="1">
      <c r="D4" s="50"/>
      <c r="E4" s="50"/>
      <c r="F4" s="50"/>
      <c r="G4" s="53">
        <v>600</v>
      </c>
      <c r="H4" s="53"/>
      <c r="I4" s="53"/>
      <c r="K4" s="97"/>
      <c r="L4" s="98"/>
      <c r="M4" s="98"/>
      <c r="N4" s="98"/>
      <c r="O4" s="98"/>
      <c r="P4" s="113"/>
      <c r="T4" s="97"/>
      <c r="U4" s="99"/>
      <c r="V4" s="99"/>
      <c r="W4" s="99"/>
      <c r="X4" s="99"/>
      <c r="Y4" s="113"/>
      <c r="Z4" s="113"/>
    </row>
    <row r="5" spans="4:43" ht="29.25" customHeight="1">
      <c r="D5" s="50"/>
      <c r="E5" s="50"/>
      <c r="F5" s="50"/>
      <c r="G5" s="53"/>
      <c r="H5" s="53"/>
      <c r="I5" s="53"/>
      <c r="K5" s="97"/>
      <c r="L5" s="98"/>
      <c r="M5" s="98"/>
      <c r="N5" s="98"/>
      <c r="O5" s="98"/>
      <c r="P5" s="113"/>
      <c r="T5" s="97"/>
      <c r="U5" s="99"/>
      <c r="V5" s="99"/>
      <c r="W5" s="99"/>
      <c r="X5" s="99"/>
      <c r="Y5" s="113"/>
      <c r="Z5" s="113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4:43" ht="29.25" customHeight="1">
      <c r="D6" s="50"/>
      <c r="E6" s="50"/>
      <c r="F6" s="50"/>
      <c r="G6" s="53">
        <v>400</v>
      </c>
      <c r="H6" s="53"/>
      <c r="I6" s="53"/>
      <c r="K6" s="97"/>
      <c r="L6" s="100"/>
      <c r="M6" s="100"/>
      <c r="N6" s="100"/>
      <c r="O6" s="100"/>
      <c r="P6" s="113"/>
      <c r="Q6" s="113"/>
      <c r="R6" s="113"/>
      <c r="T6" s="97"/>
      <c r="U6" s="100"/>
      <c r="V6" s="100"/>
      <c r="W6" s="100"/>
      <c r="X6" s="100"/>
      <c r="Y6" s="113"/>
      <c r="Z6" s="113"/>
      <c r="AA6" s="113"/>
      <c r="AB6" s="113"/>
    </row>
    <row r="7" spans="4:43" ht="29.25" customHeight="1">
      <c r="D7" s="50"/>
      <c r="E7" s="50"/>
      <c r="F7" s="50"/>
      <c r="G7" s="53"/>
      <c r="H7" s="53"/>
      <c r="I7" s="53"/>
      <c r="K7" s="97"/>
      <c r="L7" s="100"/>
      <c r="M7" s="100"/>
      <c r="N7" s="100"/>
      <c r="O7" s="100"/>
      <c r="P7" s="113"/>
      <c r="Q7" s="113"/>
      <c r="R7" s="113"/>
      <c r="T7" s="97"/>
      <c r="U7" s="100"/>
      <c r="V7" s="100"/>
      <c r="W7" s="100"/>
      <c r="X7" s="100"/>
      <c r="Y7" s="113"/>
      <c r="Z7" s="113"/>
      <c r="AA7" s="113"/>
      <c r="AB7" s="113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4:43" ht="29.25" customHeight="1">
      <c r="D8" s="50"/>
      <c r="E8" s="50"/>
      <c r="F8" s="50"/>
      <c r="G8" s="53">
        <v>300</v>
      </c>
      <c r="H8" s="53"/>
      <c r="I8" s="53"/>
      <c r="K8" s="97"/>
      <c r="L8" s="100"/>
      <c r="M8" s="100"/>
      <c r="N8" s="100"/>
      <c r="O8" s="100"/>
      <c r="P8" s="113"/>
      <c r="Q8" s="113"/>
      <c r="R8" s="113"/>
      <c r="T8" s="97"/>
      <c r="U8" s="100"/>
      <c r="V8" s="100"/>
      <c r="W8" s="100"/>
      <c r="X8" s="100"/>
      <c r="Y8" s="113"/>
      <c r="Z8" s="113"/>
      <c r="AA8" s="113"/>
      <c r="AB8" s="113"/>
    </row>
    <row r="9" spans="4:43" ht="29.25" customHeight="1">
      <c r="D9" s="50"/>
      <c r="E9" s="50"/>
      <c r="F9" s="50"/>
      <c r="G9" s="53"/>
      <c r="H9" s="53"/>
      <c r="I9" s="53"/>
      <c r="K9" s="97"/>
      <c r="L9" s="100"/>
      <c r="M9" s="100"/>
      <c r="N9" s="100"/>
      <c r="O9" s="100"/>
      <c r="P9" s="113"/>
      <c r="Q9" s="113"/>
      <c r="R9" s="113"/>
      <c r="T9" s="97"/>
      <c r="U9" s="100"/>
      <c r="V9" s="100"/>
      <c r="W9" s="100"/>
      <c r="X9" s="100"/>
      <c r="Y9" s="113"/>
      <c r="Z9" s="113"/>
      <c r="AA9" s="113"/>
      <c r="AB9" s="113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4:43" ht="29.25" customHeight="1">
      <c r="D10" s="50"/>
      <c r="E10" s="50"/>
      <c r="F10" s="50"/>
      <c r="G10" s="53">
        <v>25</v>
      </c>
      <c r="H10" s="53"/>
      <c r="I10" s="53"/>
      <c r="K10" s="97"/>
      <c r="L10" s="100"/>
      <c r="M10" s="100"/>
      <c r="N10" s="100"/>
      <c r="O10" s="100"/>
      <c r="P10" s="101"/>
      <c r="Q10" s="101"/>
      <c r="R10" s="101"/>
      <c r="T10" s="97"/>
      <c r="U10" s="100"/>
      <c r="V10" s="100"/>
      <c r="W10" s="100"/>
      <c r="X10" s="100"/>
      <c r="Y10" s="101"/>
      <c r="Z10" s="101"/>
      <c r="AA10" s="101"/>
      <c r="AB10" s="101"/>
    </row>
    <row r="11" spans="4:43" ht="29.25" customHeight="1">
      <c r="D11" s="50"/>
      <c r="E11" s="50"/>
      <c r="F11" s="50"/>
      <c r="G11" s="53"/>
      <c r="H11" s="53"/>
      <c r="I11" s="53"/>
      <c r="K11" s="97"/>
      <c r="L11" s="100"/>
      <c r="M11" s="100"/>
      <c r="N11" s="100"/>
      <c r="O11" s="100"/>
      <c r="P11" s="101"/>
      <c r="Q11" s="101"/>
      <c r="R11" s="101"/>
      <c r="T11" s="97"/>
      <c r="U11" s="100"/>
      <c r="V11" s="100"/>
      <c r="W11" s="100"/>
      <c r="X11" s="100"/>
      <c r="Y11" s="101"/>
      <c r="Z11" s="101"/>
      <c r="AA11" s="101"/>
      <c r="AB11" s="10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4:43" ht="29.25" customHeight="1">
      <c r="D12" s="50"/>
      <c r="E12" s="50"/>
      <c r="F12" s="50"/>
      <c r="G12" s="53">
        <v>22</v>
      </c>
      <c r="H12" s="53"/>
      <c r="I12" s="53"/>
      <c r="K12" s="97"/>
      <c r="L12" s="100"/>
      <c r="M12" s="100"/>
      <c r="N12" s="100"/>
      <c r="O12" s="100"/>
      <c r="P12" s="101"/>
      <c r="Q12" s="101"/>
      <c r="R12" s="101"/>
      <c r="T12" s="97"/>
      <c r="U12" s="100"/>
      <c r="V12" s="100"/>
      <c r="W12" s="100"/>
      <c r="X12" s="100"/>
      <c r="Y12" s="101"/>
      <c r="Z12" s="101"/>
      <c r="AA12" s="101"/>
      <c r="AB12" s="101"/>
    </row>
    <row r="13" spans="4:43" ht="29.25" customHeight="1">
      <c r="D13" s="50"/>
      <c r="E13" s="50"/>
      <c r="F13" s="50"/>
      <c r="G13" s="53"/>
      <c r="H13" s="53"/>
      <c r="I13" s="53"/>
      <c r="K13" s="97"/>
      <c r="L13" s="100"/>
      <c r="M13" s="100"/>
      <c r="N13" s="100"/>
      <c r="O13" s="100"/>
      <c r="P13" s="101"/>
      <c r="Q13" s="101"/>
      <c r="R13" s="101"/>
      <c r="T13" s="97"/>
      <c r="U13" s="100"/>
      <c r="V13" s="100"/>
      <c r="W13" s="100"/>
      <c r="X13" s="100"/>
      <c r="Y13" s="101"/>
      <c r="Z13" s="101"/>
      <c r="AA13" s="101"/>
      <c r="AB13" s="101"/>
    </row>
    <row r="14" spans="4:43" ht="29.25" customHeight="1">
      <c r="D14" s="50"/>
      <c r="E14" s="50"/>
      <c r="F14" s="50"/>
      <c r="G14" s="53">
        <v>10</v>
      </c>
      <c r="H14" s="53"/>
      <c r="I14" s="53"/>
    </row>
    <row r="15" spans="4:43" ht="29.25" customHeight="1">
      <c r="D15" s="50"/>
      <c r="E15" s="50"/>
      <c r="F15" s="50"/>
      <c r="G15" s="53"/>
      <c r="H15" s="53"/>
      <c r="I15" s="53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4:43" ht="29.25" customHeight="1">
      <c r="D16" s="50"/>
      <c r="E16" s="50"/>
      <c r="F16" s="50"/>
      <c r="G16" s="53">
        <v>40</v>
      </c>
      <c r="H16" s="53"/>
      <c r="I16" s="53"/>
    </row>
    <row r="17" spans="4:43" ht="29.25" customHeight="1">
      <c r="D17" s="57"/>
      <c r="E17" s="57"/>
      <c r="F17" s="57"/>
      <c r="G17" s="58"/>
      <c r="H17" s="58"/>
      <c r="I17" s="58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4:43" ht="29.25" customHeight="1">
      <c r="D18" s="50"/>
      <c r="E18" s="50"/>
      <c r="F18" s="50"/>
      <c r="G18" s="53">
        <v>100</v>
      </c>
      <c r="H18" s="53"/>
      <c r="I18" s="53"/>
      <c r="J18" s="102"/>
      <c r="K18" s="102"/>
      <c r="L18" s="102"/>
    </row>
    <row r="19" spans="4:43" ht="29.25" customHeight="1">
      <c r="D19" s="57"/>
      <c r="E19" s="57"/>
      <c r="F19" s="57"/>
      <c r="G19" s="53"/>
      <c r="H19" s="53"/>
      <c r="I19" s="53"/>
      <c r="J19" s="102"/>
      <c r="K19" s="102"/>
      <c r="L19" s="102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4:43" ht="29.25" customHeight="1">
      <c r="D20" s="50"/>
      <c r="E20" s="50"/>
      <c r="F20" s="50"/>
      <c r="G20" s="53">
        <v>32</v>
      </c>
      <c r="H20" s="53"/>
      <c r="I20" s="53"/>
      <c r="J20" s="102"/>
      <c r="K20" s="102"/>
      <c r="L20" s="102"/>
    </row>
    <row r="21" spans="4:43" ht="29.25" customHeight="1">
      <c r="D21" s="57"/>
      <c r="E21" s="57"/>
      <c r="F21" s="57"/>
      <c r="G21" s="53"/>
      <c r="H21" s="53"/>
      <c r="I21" s="53"/>
      <c r="J21" s="102"/>
      <c r="K21" s="102"/>
      <c r="L21" s="102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4:43" ht="29.25" customHeight="1">
      <c r="D22" s="50"/>
      <c r="E22" s="50"/>
      <c r="F22" s="50"/>
      <c r="G22" s="53">
        <v>18</v>
      </c>
      <c r="H22" s="53"/>
      <c r="I22" s="53"/>
      <c r="J22" s="136">
        <f>G22/2</f>
        <v>9</v>
      </c>
      <c r="K22" s="137"/>
      <c r="L22" s="102"/>
    </row>
    <row r="23" spans="4:43" ht="29.25" customHeight="1" thickBot="1">
      <c r="D23" s="57"/>
      <c r="E23" s="57"/>
      <c r="F23" s="57"/>
      <c r="G23" s="53"/>
      <c r="H23" s="53"/>
      <c r="I23" s="53"/>
      <c r="J23" s="138"/>
      <c r="K23" s="139"/>
      <c r="L23" s="102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4:43" ht="42.75" customHeight="1">
      <c r="D24" s="50"/>
      <c r="E24" s="50"/>
      <c r="F24" s="50"/>
      <c r="G24" s="50"/>
      <c r="H24" s="50"/>
      <c r="I24" s="50"/>
      <c r="J24" s="53">
        <v>2015552.4</v>
      </c>
      <c r="K24" s="53"/>
      <c r="L24" s="53"/>
      <c r="M24" s="53"/>
      <c r="N24" s="53"/>
      <c r="P24" s="142" t="str">
        <f>IF(J24&gt;=0.3*G10*J30,"پرفشار","کم فشار")</f>
        <v>کم فشار</v>
      </c>
      <c r="Q24" s="143"/>
      <c r="R24" s="143"/>
      <c r="S24" s="144"/>
    </row>
    <row r="25" spans="4:43" ht="42.75" customHeight="1" thickBot="1">
      <c r="D25" s="50"/>
      <c r="E25" s="50"/>
      <c r="F25" s="50"/>
      <c r="G25" s="50"/>
      <c r="H25" s="50"/>
      <c r="I25" s="50"/>
      <c r="J25" s="53"/>
      <c r="K25" s="53"/>
      <c r="L25" s="53"/>
      <c r="M25" s="53"/>
      <c r="N25" s="53"/>
      <c r="P25" s="145"/>
      <c r="Q25" s="146"/>
      <c r="R25" s="146"/>
      <c r="S25" s="147"/>
    </row>
    <row r="26" spans="4:43" ht="32.25" customHeight="1">
      <c r="D26" s="33"/>
      <c r="E26" s="33"/>
      <c r="F26" s="33"/>
      <c r="G26" s="33"/>
      <c r="H26" s="33"/>
      <c r="I26" s="33"/>
      <c r="J26" s="55">
        <f>MAX((G10/175)+0.6,1)</f>
        <v>1</v>
      </c>
      <c r="K26" s="55"/>
      <c r="L26" s="55"/>
      <c r="M26" s="55"/>
      <c r="N26" s="55"/>
    </row>
    <row r="27" spans="4:43" ht="32.25" customHeight="1">
      <c r="D27" s="33"/>
      <c r="E27" s="33"/>
      <c r="F27" s="33"/>
      <c r="G27" s="33"/>
      <c r="H27" s="33"/>
      <c r="I27" s="33"/>
      <c r="J27" s="55"/>
      <c r="K27" s="55"/>
      <c r="L27" s="55"/>
      <c r="M27" s="55"/>
      <c r="N27" s="55"/>
    </row>
    <row r="28" spans="4:43" ht="32.25" customHeight="1">
      <c r="D28" s="33"/>
      <c r="E28" s="33"/>
      <c r="F28" s="33"/>
      <c r="G28" s="33"/>
      <c r="H28" s="33"/>
      <c r="I28" s="33"/>
      <c r="J28" s="127">
        <f>G20/(G20-2)</f>
        <v>1.0666666666666667</v>
      </c>
      <c r="K28" s="127"/>
      <c r="L28" s="127"/>
      <c r="M28" s="127"/>
      <c r="N28" s="127"/>
    </row>
    <row r="29" spans="4:43" ht="32.25" customHeight="1">
      <c r="D29" s="33"/>
      <c r="E29" s="33"/>
      <c r="F29" s="33"/>
      <c r="G29" s="33"/>
      <c r="H29" s="33"/>
      <c r="I29" s="33"/>
      <c r="J29" s="127"/>
      <c r="K29" s="127"/>
      <c r="L29" s="127"/>
      <c r="M29" s="127"/>
      <c r="N29" s="127"/>
    </row>
    <row r="30" spans="4:43" ht="32.25" customHeight="1">
      <c r="D30" s="33"/>
      <c r="E30" s="33"/>
      <c r="F30" s="33"/>
      <c r="G30" s="33"/>
      <c r="H30" s="33"/>
      <c r="I30" s="33"/>
      <c r="J30" s="128">
        <f>G2*G4</f>
        <v>360000</v>
      </c>
      <c r="K30" s="128"/>
      <c r="L30" s="128"/>
      <c r="M30" s="128"/>
      <c r="N30" s="128"/>
    </row>
    <row r="31" spans="4:43" ht="32.25" customHeight="1">
      <c r="D31" s="33"/>
      <c r="E31" s="33"/>
      <c r="F31" s="33"/>
      <c r="G31" s="33"/>
      <c r="H31" s="33"/>
      <c r="I31" s="33"/>
      <c r="J31" s="128"/>
      <c r="K31" s="128"/>
      <c r="L31" s="128"/>
      <c r="M31" s="128"/>
      <c r="N31" s="128"/>
    </row>
    <row r="32" spans="4:43" ht="25.5" customHeight="1">
      <c r="D32" s="33"/>
      <c r="E32" s="33"/>
      <c r="F32" s="33"/>
      <c r="G32" s="33"/>
      <c r="H32" s="33"/>
      <c r="I32" s="33"/>
      <c r="J32" s="128">
        <f>(G2-2*G16)*(G4-2*G16)</f>
        <v>270400</v>
      </c>
      <c r="K32" s="128"/>
      <c r="L32" s="128"/>
      <c r="M32" s="128"/>
      <c r="N32" s="128"/>
    </row>
    <row r="33" spans="1:14" ht="25.5" customHeight="1">
      <c r="D33" s="33"/>
      <c r="E33" s="33"/>
      <c r="F33" s="33"/>
      <c r="G33" s="33"/>
      <c r="H33" s="33"/>
      <c r="I33" s="33"/>
      <c r="J33" s="128"/>
      <c r="K33" s="128"/>
      <c r="L33" s="128"/>
      <c r="M33" s="128"/>
      <c r="N33" s="128"/>
    </row>
    <row r="34" spans="1:14" ht="32.25" customHeight="1">
      <c r="D34" s="33"/>
      <c r="E34" s="33"/>
      <c r="F34" s="33"/>
      <c r="G34" s="33"/>
      <c r="H34" s="33"/>
      <c r="I34" s="33"/>
      <c r="J34" s="128">
        <f>G22*0.785*G14^2</f>
        <v>1413</v>
      </c>
      <c r="K34" s="128"/>
      <c r="L34" s="128"/>
      <c r="M34" s="128"/>
      <c r="N34" s="128"/>
    </row>
    <row r="35" spans="1:14" ht="32.25" customHeight="1">
      <c r="D35" s="33"/>
      <c r="E35" s="33"/>
      <c r="F35" s="33"/>
      <c r="G35" s="33"/>
      <c r="H35" s="33"/>
      <c r="I35" s="33"/>
      <c r="J35" s="128"/>
      <c r="K35" s="128"/>
      <c r="L35" s="128"/>
      <c r="M35" s="128"/>
      <c r="N35" s="128"/>
    </row>
    <row r="36" spans="1:14" ht="32.25" customHeight="1">
      <c r="D36" s="33"/>
      <c r="E36" s="33"/>
      <c r="F36" s="33"/>
      <c r="G36" s="33"/>
      <c r="H36" s="33"/>
      <c r="I36" s="33"/>
      <c r="J36" s="128">
        <f>G2-2*G16</f>
        <v>520</v>
      </c>
      <c r="K36" s="128"/>
      <c r="L36" s="128"/>
      <c r="M36" s="128"/>
      <c r="N36" s="128"/>
    </row>
    <row r="37" spans="1:14" ht="32.25" customHeight="1">
      <c r="D37" s="33"/>
      <c r="E37" s="33"/>
      <c r="F37" s="33"/>
      <c r="G37" s="33"/>
      <c r="H37" s="33"/>
      <c r="I37" s="33"/>
      <c r="J37" s="128"/>
      <c r="K37" s="128"/>
      <c r="L37" s="128"/>
      <c r="M37" s="128"/>
      <c r="N37" s="128"/>
    </row>
    <row r="38" spans="1:14" ht="32.25" customHeight="1">
      <c r="D38" s="33"/>
      <c r="E38" s="33"/>
      <c r="F38" s="33"/>
      <c r="G38" s="33"/>
      <c r="H38" s="33"/>
      <c r="I38" s="33"/>
      <c r="J38" s="128">
        <f>G4-2*G16</f>
        <v>520</v>
      </c>
      <c r="K38" s="128"/>
      <c r="L38" s="128"/>
      <c r="M38" s="128"/>
      <c r="N38" s="128"/>
    </row>
    <row r="39" spans="1:14" ht="32.25" customHeight="1">
      <c r="D39" s="33"/>
      <c r="E39" s="33"/>
      <c r="F39" s="33"/>
      <c r="G39" s="33"/>
      <c r="H39" s="33"/>
      <c r="I39" s="33"/>
      <c r="J39" s="128"/>
      <c r="K39" s="128"/>
      <c r="L39" s="128"/>
      <c r="M39" s="128"/>
      <c r="N39" s="128"/>
    </row>
    <row r="40" spans="1:14" ht="32.25" customHeight="1">
      <c r="D40" s="33"/>
      <c r="E40" s="33"/>
      <c r="F40" s="33"/>
      <c r="G40" s="33"/>
      <c r="H40" s="33"/>
      <c r="I40" s="33"/>
      <c r="J40" s="128">
        <f>G6-2*G18</f>
        <v>200</v>
      </c>
      <c r="K40" s="128"/>
      <c r="L40" s="128"/>
      <c r="M40" s="128"/>
      <c r="N40" s="128"/>
    </row>
    <row r="41" spans="1:14" ht="32.25" customHeight="1">
      <c r="D41" s="33"/>
      <c r="E41" s="33"/>
      <c r="F41" s="33"/>
      <c r="G41" s="33"/>
      <c r="H41" s="33"/>
      <c r="I41" s="33"/>
      <c r="J41" s="128"/>
      <c r="K41" s="128"/>
      <c r="L41" s="128"/>
      <c r="M41" s="128"/>
      <c r="N41" s="128"/>
    </row>
    <row r="42" spans="1:14" ht="32.25" customHeight="1">
      <c r="A42" s="33"/>
      <c r="B42" s="33"/>
      <c r="C42" s="33"/>
      <c r="D42" s="33"/>
      <c r="E42" s="33"/>
      <c r="F42" s="33"/>
      <c r="G42" s="33"/>
      <c r="H42" s="33"/>
      <c r="I42" s="33"/>
      <c r="J42" s="124">
        <f>0.3*(J30/J32-1)*(G10/G8)</f>
        <v>8.2840236686390501E-3</v>
      </c>
      <c r="K42" s="124"/>
      <c r="L42" s="124"/>
      <c r="M42" s="124"/>
      <c r="N42" s="124"/>
    </row>
    <row r="43" spans="1:14" ht="32.25" customHeight="1">
      <c r="A43" s="33"/>
      <c r="B43" s="33"/>
      <c r="C43" s="33"/>
      <c r="D43" s="33"/>
      <c r="E43" s="33"/>
      <c r="F43" s="33"/>
      <c r="G43" s="33"/>
      <c r="H43" s="33"/>
      <c r="I43" s="33"/>
      <c r="J43" s="124"/>
      <c r="K43" s="124"/>
      <c r="L43" s="124"/>
      <c r="M43" s="124"/>
      <c r="N43" s="124"/>
    </row>
    <row r="44" spans="1:14" ht="32.25" customHeight="1">
      <c r="A44" s="33"/>
      <c r="B44" s="33"/>
      <c r="C44" s="33"/>
      <c r="D44" s="33"/>
      <c r="E44" s="33"/>
      <c r="F44" s="33"/>
      <c r="G44" s="33"/>
      <c r="H44" s="33"/>
      <c r="I44" s="33"/>
      <c r="J44" s="129">
        <f>0.09*(G10/G8)</f>
        <v>7.4999999999999997E-3</v>
      </c>
      <c r="K44" s="129"/>
      <c r="L44" s="129"/>
      <c r="M44" s="129"/>
      <c r="N44" s="129"/>
    </row>
    <row r="45" spans="1:14" ht="32.25" customHeight="1">
      <c r="A45" s="33"/>
      <c r="B45" s="33"/>
      <c r="C45" s="33"/>
      <c r="D45" s="33"/>
      <c r="E45" s="33"/>
      <c r="F45" s="33"/>
      <c r="G45" s="33"/>
      <c r="H45" s="33"/>
      <c r="I45" s="33"/>
      <c r="J45" s="129"/>
      <c r="K45" s="129"/>
      <c r="L45" s="129"/>
      <c r="M45" s="129"/>
      <c r="N45" s="129"/>
    </row>
    <row r="46" spans="1:14" ht="32.25" customHeight="1">
      <c r="A46" s="140"/>
      <c r="B46" s="104"/>
      <c r="C46" s="104"/>
      <c r="D46" s="33" t="s">
        <v>29</v>
      </c>
      <c r="E46" s="33"/>
      <c r="F46" s="33"/>
      <c r="G46" s="33"/>
      <c r="H46" s="33"/>
      <c r="I46" s="33"/>
      <c r="J46" s="129">
        <f>MAX(J42:N45)</f>
        <v>8.2840236686390501E-3</v>
      </c>
      <c r="K46" s="129"/>
      <c r="L46" s="129"/>
      <c r="M46" s="129"/>
      <c r="N46" s="129"/>
    </row>
    <row r="47" spans="1:14" ht="32.25" customHeight="1">
      <c r="A47" s="110"/>
      <c r="B47" s="141"/>
      <c r="C47" s="141"/>
      <c r="D47" s="33"/>
      <c r="E47" s="33"/>
      <c r="F47" s="33"/>
      <c r="G47" s="33"/>
      <c r="H47" s="33"/>
      <c r="I47" s="33"/>
      <c r="J47" s="129"/>
      <c r="K47" s="129"/>
      <c r="L47" s="129"/>
      <c r="M47" s="129"/>
      <c r="N47" s="129"/>
    </row>
    <row r="48" spans="1:14" ht="86.25" customHeight="1"/>
    <row r="49" spans="4:56" ht="29.25" customHeight="1">
      <c r="M49" s="32">
        <f>G2</f>
        <v>600</v>
      </c>
      <c r="N49" s="32"/>
      <c r="P49" s="37">
        <f>0.5*MIN(M49:N50)</f>
        <v>300</v>
      </c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4:56" ht="29.25" customHeight="1">
      <c r="M50" s="32">
        <f>G4</f>
        <v>600</v>
      </c>
      <c r="N50" s="32"/>
      <c r="P50" s="37"/>
    </row>
    <row r="51" spans="4:56" ht="29.25" customHeight="1">
      <c r="R51" s="32">
        <f>IF(G6&lt;=400,8*G12/10,0)</f>
        <v>17.600000000000001</v>
      </c>
      <c r="S51" s="32"/>
      <c r="T51" s="33">
        <f>MIN(R51,R53)</f>
        <v>17.600000000000001</v>
      </c>
    </row>
    <row r="52" spans="4:56" ht="29.25" customHeight="1">
      <c r="T52" s="33"/>
      <c r="U52" s="123" t="s">
        <v>26</v>
      </c>
    </row>
    <row r="53" spans="4:56" ht="29.25" customHeight="1">
      <c r="R53" s="32">
        <f>IF(G6&lt;=400,20,0)</f>
        <v>20</v>
      </c>
      <c r="S53" s="32"/>
      <c r="T53" s="33"/>
      <c r="V53" s="33"/>
      <c r="W53" s="33"/>
      <c r="X53" s="33"/>
      <c r="Y53" s="33"/>
      <c r="Z53" s="33"/>
      <c r="AA53" s="46">
        <f>IF(G6&lt;=400,W55,W57)</f>
        <v>17.600000000000001</v>
      </c>
      <c r="AB53" s="46"/>
      <c r="AC53" s="46"/>
    </row>
    <row r="54" spans="4:56" ht="29.25" customHeight="1">
      <c r="V54" s="24"/>
      <c r="W54" s="24"/>
      <c r="X54" s="24"/>
      <c r="Y54" s="24"/>
      <c r="Z54" s="24"/>
      <c r="AA54" s="24"/>
      <c r="AB54" s="24"/>
    </row>
    <row r="55" spans="4:56" ht="29.25" customHeight="1">
      <c r="D55" s="34"/>
      <c r="E55" s="34"/>
      <c r="R55" s="32">
        <f>IF(G6&gt;=500,6*G12/10,0)</f>
        <v>0</v>
      </c>
      <c r="S55" s="32"/>
      <c r="T55" s="33">
        <f>MIN(R55,R57)</f>
        <v>0</v>
      </c>
      <c r="U55" s="25"/>
      <c r="V55" s="24"/>
      <c r="W55" s="39">
        <f>MIN(P49,T51,P59)</f>
        <v>17.600000000000001</v>
      </c>
      <c r="X55" s="39"/>
      <c r="Y55" s="24"/>
      <c r="Z55" s="24"/>
      <c r="AA55" s="24"/>
      <c r="AB55" s="24"/>
    </row>
    <row r="56" spans="4:56" ht="29.25" customHeight="1">
      <c r="D56" s="34"/>
      <c r="E56" s="34"/>
      <c r="T56" s="33"/>
      <c r="U56" s="123" t="s">
        <v>26</v>
      </c>
      <c r="V56" s="24"/>
      <c r="W56" s="39"/>
      <c r="X56" s="39"/>
      <c r="Y56" s="24"/>
      <c r="Z56" s="24"/>
      <c r="AA56" s="24"/>
      <c r="AB56" s="24"/>
    </row>
    <row r="57" spans="4:56" ht="29.25" customHeight="1">
      <c r="R57" s="32">
        <f>IF(G6&gt;=500,15,0)</f>
        <v>0</v>
      </c>
      <c r="S57" s="32"/>
      <c r="T57" s="33"/>
      <c r="U57" s="25"/>
      <c r="V57" s="24"/>
      <c r="W57" s="39">
        <f>MIN(P49,T55,P59)</f>
        <v>0</v>
      </c>
      <c r="X57" s="39"/>
      <c r="Y57" s="24"/>
      <c r="Z57" s="24"/>
      <c r="AA57" s="24"/>
      <c r="AB57" s="24"/>
    </row>
    <row r="58" spans="4:56" ht="29.25" customHeight="1">
      <c r="U58" s="25"/>
      <c r="V58" s="24"/>
      <c r="W58" s="39"/>
      <c r="X58" s="39"/>
      <c r="Y58" s="24"/>
      <c r="Z58" s="24"/>
      <c r="AA58" s="24"/>
      <c r="AB58" s="24"/>
      <c r="AJ58" s="4"/>
      <c r="AK58" s="4"/>
      <c r="AL58" s="4"/>
      <c r="AM58" s="4"/>
    </row>
    <row r="59" spans="4:56" ht="29.25" customHeight="1">
      <c r="L59" s="32">
        <f>20</f>
        <v>20</v>
      </c>
      <c r="M59" s="32"/>
      <c r="P59" s="23">
        <f>L59</f>
        <v>20</v>
      </c>
      <c r="Q59" s="22" t="s">
        <v>26</v>
      </c>
      <c r="U59" s="25"/>
      <c r="V59" s="24"/>
      <c r="W59" s="24"/>
      <c r="X59" s="24"/>
      <c r="Y59" s="24"/>
      <c r="Z59" s="24"/>
      <c r="AA59" s="24"/>
      <c r="AB59" s="24"/>
      <c r="AJ59" s="4"/>
      <c r="AK59" s="4"/>
      <c r="AL59" s="4"/>
      <c r="AM59" s="4"/>
    </row>
    <row r="60" spans="4:56" ht="29.25" customHeight="1">
      <c r="U60" s="25"/>
      <c r="V60" s="24"/>
      <c r="W60" s="24"/>
      <c r="X60" s="24"/>
      <c r="Y60" s="24"/>
      <c r="Z60" s="24"/>
      <c r="AA60" s="24"/>
      <c r="AB60" s="24"/>
      <c r="AD60" s="36" t="s">
        <v>3</v>
      </c>
      <c r="AE60" s="36"/>
      <c r="AF60" s="126">
        <f>AE81</f>
        <v>12.5</v>
      </c>
      <c r="AG60" s="126"/>
      <c r="AO60" s="1" t="s">
        <v>0</v>
      </c>
      <c r="AP60" s="46">
        <f>AP83</f>
        <v>600</v>
      </c>
      <c r="AQ60" s="46"/>
    </row>
    <row r="61" spans="4:56" ht="29.25" customHeight="1">
      <c r="D61" s="5"/>
      <c r="I61" s="33" t="s">
        <v>10</v>
      </c>
      <c r="J61" s="33"/>
      <c r="K61" s="33"/>
      <c r="L61" s="33"/>
      <c r="M61" s="33"/>
      <c r="N61" s="5"/>
      <c r="O61" s="5"/>
      <c r="P61" s="5"/>
      <c r="Q61" s="5"/>
      <c r="R61" s="5"/>
      <c r="S61" s="5"/>
      <c r="T61" s="5"/>
      <c r="U61" s="17"/>
      <c r="V61" s="18"/>
      <c r="W61" s="18"/>
      <c r="X61" s="18"/>
      <c r="Y61" s="18"/>
      <c r="Z61" s="18"/>
      <c r="AA61" s="24"/>
      <c r="AB61" s="24"/>
      <c r="AD61" s="36" t="s">
        <v>3</v>
      </c>
      <c r="AE61" s="36"/>
      <c r="AF61" s="126">
        <f>AE82</f>
        <v>12.5</v>
      </c>
      <c r="AG61" s="126"/>
      <c r="AX61" s="5"/>
      <c r="AY61" s="5"/>
      <c r="AZ61" s="5"/>
      <c r="BA61" s="5"/>
      <c r="BB61" s="5"/>
      <c r="BC61" s="5"/>
      <c r="BD61" s="5"/>
    </row>
    <row r="62" spans="4:56" ht="29.25" customHeight="1">
      <c r="D62" s="5"/>
      <c r="N62" s="5"/>
      <c r="O62" s="5"/>
      <c r="P62" s="5"/>
      <c r="Q62" s="5"/>
      <c r="R62" s="5"/>
      <c r="S62" s="5"/>
      <c r="T62" s="5"/>
      <c r="U62" s="17"/>
      <c r="V62" s="18"/>
      <c r="W62" s="18"/>
      <c r="X62" s="18"/>
      <c r="Y62" s="18"/>
      <c r="Z62" s="18"/>
      <c r="AA62" s="24"/>
      <c r="AB62" s="24"/>
      <c r="AX62" s="5"/>
      <c r="AY62" s="5"/>
      <c r="AZ62" s="5"/>
      <c r="BA62" s="5"/>
      <c r="BB62" s="5"/>
      <c r="BC62" s="5"/>
      <c r="BD62" s="5"/>
    </row>
    <row r="63" spans="4:56" ht="29.25" customHeight="1">
      <c r="V63" s="24"/>
      <c r="W63" s="24"/>
      <c r="X63" s="24"/>
      <c r="Y63" s="24"/>
      <c r="Z63" s="24"/>
      <c r="AA63" s="24"/>
      <c r="AB63" s="24"/>
      <c r="AC63" s="60" t="s">
        <v>17</v>
      </c>
      <c r="AD63" s="60"/>
      <c r="AE63" s="60"/>
      <c r="AF63" s="60"/>
      <c r="AG63" s="60"/>
      <c r="AO63" s="6"/>
      <c r="AP63" s="6"/>
      <c r="AQ63" s="6"/>
      <c r="AR63" s="6"/>
      <c r="AS63" s="6"/>
      <c r="AT63" s="6"/>
      <c r="AU63" s="6"/>
      <c r="AV63" s="6"/>
    </row>
    <row r="64" spans="4:56" ht="29.25" customHeight="1">
      <c r="R64" s="4"/>
      <c r="S64" s="4"/>
      <c r="AO64" s="6"/>
      <c r="AP64" s="6"/>
      <c r="AQ64" s="6"/>
      <c r="AR64" s="6"/>
      <c r="AS64" s="6"/>
      <c r="AT64" s="6"/>
      <c r="AU64" s="6"/>
      <c r="AV64" s="6"/>
    </row>
    <row r="65" spans="2:84" ht="29.25" customHeight="1">
      <c r="K65" s="32"/>
      <c r="L65" s="32"/>
      <c r="N65" s="103"/>
      <c r="O65" s="112"/>
      <c r="P65" s="22">
        <f>G2</f>
        <v>600</v>
      </c>
      <c r="R65" s="33">
        <f>1/4*MIN(P65,P66)</f>
        <v>150</v>
      </c>
      <c r="S65" s="33"/>
      <c r="T65" s="133" t="s">
        <v>25</v>
      </c>
      <c r="W65" s="25"/>
      <c r="X65" s="25"/>
      <c r="Y65" s="25"/>
      <c r="Z65" s="25"/>
      <c r="AA65" s="25"/>
      <c r="AO65" s="6"/>
      <c r="AP65" s="6"/>
      <c r="AQ65" s="6"/>
      <c r="AR65" s="6"/>
      <c r="AS65" s="6"/>
      <c r="AT65" s="6"/>
      <c r="AU65" s="6"/>
      <c r="AV65" s="6"/>
    </row>
    <row r="66" spans="2:84" ht="29.25" customHeight="1">
      <c r="K66" s="32"/>
      <c r="L66" s="32"/>
      <c r="N66" s="103"/>
      <c r="O66" s="112"/>
      <c r="P66" s="22">
        <f>G4</f>
        <v>600</v>
      </c>
      <c r="R66" s="33"/>
      <c r="S66" s="33"/>
      <c r="T66" s="133"/>
      <c r="W66" s="25"/>
      <c r="X66" s="25"/>
      <c r="Y66" s="25"/>
      <c r="Z66" s="25"/>
      <c r="AA66" s="25"/>
      <c r="AO66" s="4"/>
      <c r="AP66" s="4"/>
      <c r="AQ66" s="4"/>
      <c r="AR66" s="4"/>
      <c r="AS66" s="4"/>
      <c r="AT66" s="4"/>
      <c r="AU66" s="4"/>
      <c r="AV66" s="4"/>
    </row>
    <row r="67" spans="2:84" ht="29.25" customHeight="1">
      <c r="B67" s="34" t="s">
        <v>24</v>
      </c>
      <c r="C67" s="34"/>
      <c r="D67" s="34"/>
      <c r="E67" s="14"/>
      <c r="F67" s="14"/>
      <c r="K67" s="32"/>
      <c r="L67" s="32"/>
      <c r="N67" s="103"/>
      <c r="O67" s="112"/>
      <c r="R67" s="4"/>
      <c r="S67" s="4"/>
      <c r="W67" s="25"/>
      <c r="X67" s="25"/>
      <c r="Y67" s="25"/>
      <c r="Z67" s="25"/>
      <c r="AA67" s="25"/>
      <c r="AO67" s="4"/>
      <c r="AP67" s="4"/>
      <c r="AQ67" s="4"/>
      <c r="AR67" s="4"/>
      <c r="AS67" s="4"/>
      <c r="AT67" s="4"/>
      <c r="AU67" s="4"/>
      <c r="AV67" s="4"/>
    </row>
    <row r="68" spans="2:84" ht="29.25" customHeight="1">
      <c r="K68" s="32"/>
      <c r="L68" s="32"/>
      <c r="N68" s="103"/>
      <c r="O68" s="112"/>
      <c r="R68" s="4"/>
      <c r="S68" s="4"/>
      <c r="T68" s="33">
        <f>6*G12</f>
        <v>132</v>
      </c>
      <c r="U68" s="133" t="s">
        <v>25</v>
      </c>
      <c r="W68" s="25"/>
      <c r="X68" s="25"/>
      <c r="Y68" s="25"/>
      <c r="Z68" s="25"/>
      <c r="AA68" s="25"/>
      <c r="AO68" s="4"/>
      <c r="AP68" s="4"/>
      <c r="AQ68" s="4"/>
      <c r="AR68" s="4"/>
      <c r="AS68" s="4"/>
      <c r="AT68" s="4"/>
      <c r="AU68" s="4"/>
      <c r="AV68" s="4"/>
    </row>
    <row r="69" spans="2:84" ht="29.25" customHeight="1">
      <c r="K69" s="32"/>
      <c r="L69" s="32"/>
      <c r="N69" s="103"/>
      <c r="O69" s="112"/>
      <c r="S69" s="4"/>
      <c r="T69" s="33"/>
      <c r="U69" s="133"/>
      <c r="V69" s="24"/>
      <c r="W69" s="24"/>
      <c r="X69" s="24"/>
      <c r="Y69" s="24"/>
      <c r="Z69" s="24"/>
      <c r="AA69" s="24"/>
      <c r="AB69" s="25"/>
      <c r="AD69" s="36" t="s">
        <v>1</v>
      </c>
      <c r="AE69" s="36"/>
      <c r="AF69" s="42">
        <f>(MIN(R65,T68,T72,P77))/10</f>
        <v>12.5</v>
      </c>
      <c r="AG69" s="42"/>
      <c r="AO69" s="4"/>
      <c r="AP69" s="4"/>
      <c r="AQ69" s="4"/>
      <c r="AR69" s="4"/>
      <c r="AS69" s="4"/>
      <c r="AT69" s="4"/>
      <c r="AU69" s="4"/>
      <c r="AV69" s="4"/>
    </row>
    <row r="70" spans="2:84" ht="29.25" customHeight="1">
      <c r="O70" s="47"/>
      <c r="P70" s="47"/>
      <c r="R70" s="131"/>
      <c r="S70" s="109"/>
      <c r="V70" s="24"/>
      <c r="W70" s="24"/>
      <c r="X70" s="24"/>
      <c r="Y70" s="24"/>
      <c r="Z70" s="24"/>
      <c r="AA70" s="24"/>
      <c r="AB70" s="25"/>
      <c r="AC70" s="25"/>
      <c r="AD70" s="25"/>
      <c r="AE70" s="25"/>
      <c r="AF70" s="25"/>
      <c r="AG70" s="25"/>
    </row>
    <row r="71" spans="2:84" ht="29.25" customHeight="1">
      <c r="O71" s="47"/>
      <c r="P71" s="47"/>
      <c r="R71" s="110"/>
      <c r="S71" s="111"/>
      <c r="V71" s="24"/>
      <c r="W71" s="24"/>
      <c r="X71" s="24"/>
      <c r="Y71" s="24"/>
      <c r="Z71" s="24"/>
      <c r="AA71" s="24"/>
      <c r="AB71" s="25"/>
      <c r="AC71" s="25"/>
      <c r="AD71" s="25"/>
      <c r="AE71" s="25"/>
      <c r="AF71" s="25"/>
      <c r="AG71" s="25"/>
      <c r="AO71" s="4"/>
      <c r="AP71" s="4"/>
      <c r="AQ71" s="4"/>
      <c r="AR71" s="4"/>
      <c r="AS71" s="4"/>
      <c r="AT71" s="4"/>
      <c r="AU71" s="4"/>
      <c r="AV71" s="4"/>
    </row>
    <row r="72" spans="2:84" ht="29.25" customHeight="1">
      <c r="P72" s="32"/>
      <c r="Q72" s="32" t="s">
        <v>23</v>
      </c>
      <c r="R72" s="32"/>
      <c r="T72" s="132">
        <v>125</v>
      </c>
      <c r="U72" s="133" t="s">
        <v>25</v>
      </c>
      <c r="V72" s="24"/>
      <c r="W72" s="39">
        <f>MIN(T72:T75)</f>
        <v>125</v>
      </c>
      <c r="X72" s="39"/>
      <c r="Y72" s="40">
        <f>MIN(N65,N67,N68,R70,T72,T74)</f>
        <v>125</v>
      </c>
      <c r="Z72" s="39"/>
      <c r="AA72" s="24"/>
      <c r="AB72" s="25"/>
      <c r="AC72" s="25"/>
      <c r="AD72" s="25"/>
      <c r="AE72" s="25"/>
      <c r="AF72" s="25"/>
      <c r="AG72" s="25"/>
      <c r="AO72" s="4"/>
      <c r="AP72" s="4"/>
      <c r="AQ72" s="4"/>
      <c r="AR72" s="31" t="s">
        <v>2</v>
      </c>
      <c r="AS72" s="31"/>
      <c r="AT72" s="49">
        <v>280</v>
      </c>
      <c r="AU72" s="49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</row>
    <row r="73" spans="2:84" ht="29.25" customHeight="1">
      <c r="P73" s="32"/>
      <c r="Q73" s="32"/>
      <c r="R73" s="32"/>
      <c r="T73" s="132"/>
      <c r="U73" s="133"/>
      <c r="V73" s="24"/>
      <c r="W73" s="39"/>
      <c r="X73" s="39"/>
      <c r="Y73" s="39"/>
      <c r="Z73" s="39"/>
      <c r="AA73" s="24"/>
      <c r="AB73" s="25"/>
      <c r="AC73" s="25"/>
      <c r="AD73" s="25"/>
      <c r="AE73" s="25"/>
      <c r="AF73" s="25"/>
      <c r="AG73" s="25"/>
      <c r="AO73" s="4"/>
      <c r="AP73" s="4"/>
      <c r="AQ73" s="4"/>
      <c r="AR73" s="4"/>
      <c r="AS73" s="4"/>
      <c r="AT73" s="4"/>
      <c r="AU73" s="4"/>
      <c r="AV73" s="4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</row>
    <row r="74" spans="2:84" ht="29.25" customHeight="1">
      <c r="P74" s="32"/>
      <c r="Q74" s="32"/>
      <c r="R74" s="32"/>
      <c r="T74" s="32"/>
      <c r="V74" s="24"/>
      <c r="W74" s="38">
        <f>MIN(T76:T79)</f>
        <v>0</v>
      </c>
      <c r="X74" s="39"/>
      <c r="Y74" s="38">
        <f>MIN(N65,N67,N68,R70,T76,T78)</f>
        <v>0</v>
      </c>
      <c r="Z74" s="39"/>
      <c r="AA74" s="24"/>
      <c r="AB74" s="25"/>
      <c r="AC74" s="25"/>
      <c r="AD74" s="25"/>
      <c r="AE74" s="25"/>
      <c r="AF74" s="25"/>
      <c r="AG74" s="25"/>
      <c r="AO74" s="4"/>
      <c r="AP74" s="4"/>
      <c r="AQ74" s="4"/>
      <c r="AR74" s="4"/>
      <c r="AS74" s="4"/>
      <c r="AT74" s="4"/>
      <c r="AU74" s="4"/>
      <c r="AV74" s="4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</row>
    <row r="75" spans="2:84" ht="29.25" customHeight="1">
      <c r="D75" s="34"/>
      <c r="E75" s="34"/>
      <c r="F75" s="34"/>
      <c r="N75" s="7"/>
      <c r="O75" s="7"/>
      <c r="P75" s="32"/>
      <c r="Q75" s="32"/>
      <c r="R75" s="32"/>
      <c r="S75" s="7"/>
      <c r="T75" s="32"/>
      <c r="U75" s="7"/>
      <c r="V75" s="19"/>
      <c r="W75" s="39"/>
      <c r="X75" s="39"/>
      <c r="Y75" s="39"/>
      <c r="Z75" s="39"/>
      <c r="AA75" s="24"/>
      <c r="AB75" s="25"/>
      <c r="AC75" s="25"/>
      <c r="AD75" s="25"/>
      <c r="AE75" s="25"/>
      <c r="AF75" s="25"/>
      <c r="AG75" s="25"/>
      <c r="AW75" s="7"/>
      <c r="AX75" s="7"/>
      <c r="AY75" s="7"/>
      <c r="AZ75" s="7"/>
      <c r="BA75" s="7"/>
      <c r="BB75" s="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</row>
    <row r="76" spans="2:84" ht="29.25" customHeight="1">
      <c r="D76" s="7"/>
      <c r="K76" s="155" t="s">
        <v>28</v>
      </c>
      <c r="L76" s="155"/>
      <c r="M76" s="155"/>
      <c r="N76" s="159">
        <v>9</v>
      </c>
      <c r="O76" s="159"/>
      <c r="P76" s="7"/>
      <c r="Q76" s="134"/>
      <c r="R76" s="134"/>
      <c r="S76" s="7"/>
      <c r="T76" s="47"/>
      <c r="U76" s="7"/>
      <c r="V76" s="19"/>
      <c r="W76" s="19"/>
      <c r="X76" s="19"/>
      <c r="Y76" s="19"/>
      <c r="Z76" s="19"/>
      <c r="AA76" s="24"/>
      <c r="AB76" s="25"/>
      <c r="AC76" s="25"/>
      <c r="AD76" s="25"/>
      <c r="AE76" s="25"/>
      <c r="AF76" s="25"/>
      <c r="AG76" s="25"/>
      <c r="AW76" s="7"/>
      <c r="AX76" s="7"/>
      <c r="AY76" s="7"/>
      <c r="AZ76" s="7"/>
      <c r="BA76" s="7"/>
      <c r="BB76" s="7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</row>
    <row r="77" spans="2:84" ht="29.25" customHeight="1">
      <c r="D77" s="7"/>
      <c r="N77" s="157">
        <v>21</v>
      </c>
      <c r="O77" s="157"/>
      <c r="P77" s="46">
        <f>((N76*0.785*(G14/10)^2)/N77)*1000</f>
        <v>336.42857142857144</v>
      </c>
      <c r="Q77" s="133" t="s">
        <v>25</v>
      </c>
      <c r="R77" s="135"/>
      <c r="S77" s="7"/>
      <c r="T77" s="47"/>
      <c r="U77" s="7"/>
      <c r="V77" s="19"/>
      <c r="W77" s="19"/>
      <c r="X77" s="19"/>
      <c r="Y77" s="19"/>
      <c r="Z77" s="19"/>
      <c r="AA77" s="24"/>
      <c r="AB77" s="25"/>
      <c r="AC77" s="25"/>
      <c r="AD77" s="25"/>
      <c r="AE77" s="25"/>
      <c r="AF77" s="25"/>
      <c r="AG77" s="25"/>
      <c r="AW77" s="7"/>
      <c r="AX77" s="7"/>
      <c r="AY77" s="7"/>
      <c r="AZ77" s="7"/>
      <c r="BA77" s="7"/>
      <c r="BB77" s="7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</row>
    <row r="78" spans="2:84" ht="29.25" customHeight="1">
      <c r="N78" s="158"/>
      <c r="O78" s="158"/>
      <c r="P78" s="46"/>
      <c r="Q78" s="133"/>
      <c r="R78" s="135"/>
      <c r="T78" s="32"/>
      <c r="V78" s="24"/>
      <c r="W78" s="24"/>
      <c r="X78" s="24"/>
      <c r="Y78" s="24"/>
      <c r="Z78" s="24"/>
      <c r="AA78" s="24"/>
      <c r="AB78" s="25"/>
      <c r="AC78" s="25"/>
      <c r="AD78" s="25"/>
      <c r="AE78" s="25"/>
      <c r="AF78" s="25"/>
      <c r="AG78" s="25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</row>
    <row r="79" spans="2:84" ht="29.25" customHeight="1">
      <c r="P79" s="4"/>
      <c r="Q79" s="4"/>
      <c r="R79" s="4"/>
      <c r="T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</row>
    <row r="80" spans="2:84" ht="29.25" customHeight="1">
      <c r="T80" s="22">
        <f>G2</f>
        <v>600</v>
      </c>
      <c r="U80" s="37">
        <f>1/4*MIN(T80,T82)</f>
        <v>150</v>
      </c>
      <c r="V80" s="37"/>
    </row>
    <row r="81" spans="2:51" ht="29.25" customHeight="1">
      <c r="U81" s="37"/>
      <c r="V81" s="37"/>
      <c r="W81" s="22" t="s">
        <v>25</v>
      </c>
      <c r="X81" s="40">
        <f>MIN($U$80,$U$82,$N$86,$S$89,$P$92)</f>
        <v>150</v>
      </c>
      <c r="Y81" s="39"/>
      <c r="Z81" s="40">
        <f>MIN($U$80,$U$82,$N$86,$S$89,$P$92,$V$96)</f>
        <v>150</v>
      </c>
      <c r="AA81" s="39"/>
      <c r="AC81" s="36" t="s">
        <v>3</v>
      </c>
      <c r="AD81" s="36"/>
      <c r="AE81" s="126">
        <f>(MIN(U80,U84,U87,U96))/10</f>
        <v>12.5</v>
      </c>
      <c r="AF81" s="126"/>
      <c r="AG81" s="126"/>
      <c r="AV81" s="23"/>
      <c r="AW81" s="23">
        <f>G2</f>
        <v>600</v>
      </c>
    </row>
    <row r="82" spans="2:51" ht="29.25" customHeight="1">
      <c r="J82" s="44"/>
      <c r="K82" s="45"/>
      <c r="L82" s="45"/>
      <c r="M82" s="45"/>
      <c r="N82" s="45"/>
      <c r="O82" s="45"/>
      <c r="T82" s="22">
        <f>G4</f>
        <v>600</v>
      </c>
      <c r="U82" s="37"/>
      <c r="V82" s="37"/>
      <c r="X82" s="39"/>
      <c r="Y82" s="39"/>
      <c r="Z82" s="39"/>
      <c r="AA82" s="39"/>
      <c r="AC82" s="36" t="s">
        <v>3</v>
      </c>
      <c r="AD82" s="36"/>
      <c r="AE82" s="126">
        <f>(MIN(U80,U84,U87,U91,U96))/10</f>
        <v>12.5</v>
      </c>
      <c r="AF82" s="126"/>
      <c r="AG82" s="126"/>
      <c r="AV82" s="26"/>
      <c r="AW82" s="26">
        <f>G4</f>
        <v>600</v>
      </c>
    </row>
    <row r="83" spans="2:51" ht="29.25" customHeight="1">
      <c r="D83" s="34"/>
      <c r="E83" s="34"/>
      <c r="F83" s="34"/>
      <c r="G83" s="34"/>
      <c r="X83" s="40">
        <f>MIN($U$84,$U$86,$N$86,$S$89,$P$92)</f>
        <v>132</v>
      </c>
      <c r="Y83" s="39"/>
      <c r="Z83" s="40">
        <f>MIN($U$84,$U$86,$N$86,$S$89,$P$92,$V$96)</f>
        <v>132</v>
      </c>
      <c r="AA83" s="39"/>
      <c r="AO83" s="1" t="s">
        <v>0</v>
      </c>
      <c r="AP83" s="46">
        <f>MAX(AW81,AW82,AX83,AX85)</f>
        <v>600</v>
      </c>
      <c r="AQ83" s="46"/>
      <c r="AR83" s="34" t="s">
        <v>4</v>
      </c>
      <c r="AS83" s="34"/>
      <c r="AT83" s="34"/>
      <c r="AU83" s="34"/>
      <c r="AV83" s="33"/>
      <c r="AW83" s="33"/>
      <c r="AX83" s="33">
        <f>(1/6)*AT72</f>
        <v>46.666666666666664</v>
      </c>
    </row>
    <row r="84" spans="2:51" ht="29.25" customHeight="1">
      <c r="D84" s="93"/>
      <c r="E84" s="93"/>
      <c r="F84" s="93"/>
      <c r="T84" s="32">
        <f>6*G12</f>
        <v>132</v>
      </c>
      <c r="U84" s="33">
        <f>T84</f>
        <v>132</v>
      </c>
      <c r="V84" s="33"/>
      <c r="W84" s="123" t="s">
        <v>25</v>
      </c>
      <c r="X84" s="39"/>
      <c r="Y84" s="39"/>
      <c r="Z84" s="39"/>
      <c r="AA84" s="39"/>
      <c r="AB84" s="60" t="s">
        <v>17</v>
      </c>
      <c r="AC84" s="60"/>
      <c r="AD84" s="60"/>
      <c r="AE84" s="60"/>
      <c r="AF84" s="60"/>
      <c r="AG84" s="60"/>
      <c r="AV84" s="33"/>
      <c r="AW84" s="33"/>
      <c r="AX84" s="33"/>
    </row>
    <row r="85" spans="2:51" ht="29.25" customHeight="1">
      <c r="B85" s="34" t="s">
        <v>24</v>
      </c>
      <c r="C85" s="34"/>
      <c r="D85" s="34"/>
      <c r="E85" s="34"/>
      <c r="J85" s="44"/>
      <c r="K85" s="45"/>
      <c r="L85" s="45"/>
      <c r="M85" s="45"/>
      <c r="N85" s="45"/>
      <c r="O85" s="45"/>
      <c r="T85" s="32"/>
      <c r="U85" s="33"/>
      <c r="V85" s="33"/>
      <c r="X85" s="24"/>
      <c r="Y85" s="24"/>
      <c r="Z85" s="24"/>
      <c r="AA85" s="24"/>
      <c r="AV85" s="33"/>
      <c r="AW85" s="33"/>
      <c r="AX85" s="33">
        <v>45</v>
      </c>
    </row>
    <row r="86" spans="2:51" ht="29.25" customHeight="1">
      <c r="L86" s="32"/>
      <c r="M86" s="32"/>
      <c r="N86" s="108"/>
      <c r="O86" s="109"/>
      <c r="U86" s="103"/>
      <c r="V86" s="112"/>
      <c r="X86" s="25"/>
      <c r="Y86" s="25"/>
      <c r="Z86" s="25"/>
      <c r="AA86" s="25"/>
      <c r="AV86" s="33"/>
      <c r="AW86" s="33"/>
      <c r="AX86" s="33"/>
    </row>
    <row r="87" spans="2:51" ht="29.25" customHeight="1">
      <c r="L87" s="32"/>
      <c r="M87" s="32"/>
      <c r="N87" s="110"/>
      <c r="O87" s="111"/>
      <c r="S87" s="32" t="s">
        <v>23</v>
      </c>
      <c r="U87" s="148">
        <v>125</v>
      </c>
      <c r="V87" s="149"/>
      <c r="W87" s="112" t="s">
        <v>25</v>
      </c>
      <c r="X87" s="25"/>
      <c r="Y87" s="25"/>
      <c r="Z87" s="25"/>
      <c r="AA87" s="25"/>
    </row>
    <row r="88" spans="2:51" ht="29.25" customHeight="1">
      <c r="E88" s="4"/>
      <c r="F88" s="4"/>
      <c r="G88" s="4"/>
      <c r="H88" s="4"/>
      <c r="I88" s="4"/>
      <c r="J88" s="48"/>
      <c r="K88" s="32"/>
      <c r="L88" s="32"/>
      <c r="M88" s="32"/>
      <c r="N88" s="32"/>
      <c r="O88" s="32"/>
      <c r="S88" s="32"/>
      <c r="U88" s="150"/>
      <c r="V88" s="151"/>
      <c r="W88" s="112"/>
      <c r="X88" s="25"/>
      <c r="Y88" s="25"/>
      <c r="Z88" s="25"/>
      <c r="AA88" s="14"/>
      <c r="AB88" s="4"/>
      <c r="AC88" s="41" t="s">
        <v>11</v>
      </c>
      <c r="AD88" s="41"/>
      <c r="AE88" s="41"/>
      <c r="AF88" s="41"/>
      <c r="AG88" s="41"/>
      <c r="AH88" s="4"/>
      <c r="AI88" s="4"/>
      <c r="AO88" s="43" t="s">
        <v>13</v>
      </c>
      <c r="AP88" s="43"/>
      <c r="AQ88" s="43"/>
      <c r="AR88" s="43"/>
      <c r="AS88" s="43"/>
    </row>
    <row r="89" spans="2:51" ht="29.25" customHeight="1">
      <c r="B89" s="34"/>
      <c r="C89" s="34"/>
      <c r="D89" s="34"/>
      <c r="E89" s="34"/>
      <c r="F89" s="4"/>
      <c r="G89" s="4"/>
      <c r="H89" s="4"/>
      <c r="I89" s="4"/>
      <c r="J89" s="4"/>
      <c r="K89" s="4"/>
      <c r="L89" s="4"/>
      <c r="M89" s="4"/>
      <c r="P89" s="47"/>
      <c r="Q89" s="47"/>
      <c r="R89" s="47"/>
      <c r="S89" s="101"/>
      <c r="T89" s="113"/>
      <c r="V89" s="25"/>
      <c r="W89" s="25"/>
      <c r="X89" s="25"/>
      <c r="Y89" s="25"/>
      <c r="Z89" s="25"/>
      <c r="AA89" s="14"/>
      <c r="AB89" s="4"/>
      <c r="AC89" s="34" t="s">
        <v>12</v>
      </c>
      <c r="AD89" s="34"/>
      <c r="AE89" s="34"/>
      <c r="AF89" s="34"/>
      <c r="AG89" s="34"/>
      <c r="AH89" s="4"/>
      <c r="AI89" s="4"/>
      <c r="AO89" s="43"/>
      <c r="AP89" s="43"/>
      <c r="AQ89" s="43"/>
      <c r="AR89" s="43"/>
      <c r="AS89" s="43"/>
    </row>
    <row r="90" spans="2:51" ht="29.25" customHeight="1">
      <c r="E90" s="4"/>
      <c r="F90" s="4"/>
      <c r="G90" s="4"/>
      <c r="H90" s="4"/>
      <c r="I90" s="4"/>
      <c r="J90" s="4"/>
      <c r="K90" s="4"/>
      <c r="L90" s="4"/>
      <c r="M90" s="4"/>
      <c r="P90" s="47"/>
      <c r="Q90" s="47"/>
      <c r="R90" s="47"/>
      <c r="S90" s="113"/>
      <c r="T90" s="113"/>
      <c r="V90" s="25"/>
      <c r="W90" s="25"/>
      <c r="X90" s="25"/>
      <c r="Y90" s="25"/>
      <c r="Z90" s="25"/>
      <c r="AA90" s="14"/>
      <c r="AB90" s="4"/>
      <c r="AC90" s="4"/>
      <c r="AD90" s="4"/>
      <c r="AE90" s="4"/>
      <c r="AF90" s="4"/>
      <c r="AG90" s="4"/>
      <c r="AH90" s="4"/>
      <c r="AI90" s="4"/>
    </row>
    <row r="91" spans="2:51" ht="29.25" customHeight="1">
      <c r="U91" s="89">
        <v>150</v>
      </c>
      <c r="V91" s="89"/>
      <c r="W91" s="112" t="s">
        <v>25</v>
      </c>
      <c r="X91" s="25"/>
      <c r="Y91" s="25"/>
      <c r="Z91" s="25"/>
      <c r="AA91" s="25"/>
    </row>
    <row r="92" spans="2:51" ht="29.25" customHeight="1">
      <c r="N92" s="32"/>
      <c r="O92" s="32"/>
      <c r="P92" s="119"/>
      <c r="U92" s="89"/>
      <c r="V92" s="89"/>
      <c r="W92" s="112"/>
      <c r="X92" s="25"/>
      <c r="Y92" s="25"/>
      <c r="Z92" s="25"/>
      <c r="AA92" s="25"/>
    </row>
    <row r="93" spans="2:51" ht="29.25" customHeight="1">
      <c r="N93" s="32"/>
      <c r="O93" s="32"/>
      <c r="P93" s="120"/>
      <c r="U93" s="89"/>
      <c r="V93" s="89"/>
      <c r="W93" s="112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</row>
    <row r="94" spans="2:51" ht="29.25" customHeight="1"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</row>
    <row r="95" spans="2:51" ht="29.25" customHeight="1">
      <c r="Y95" s="24"/>
      <c r="Z95" s="24"/>
      <c r="AA95" s="24"/>
      <c r="AB95" s="24"/>
      <c r="AC95" s="24"/>
      <c r="AD95" s="40">
        <f>MIN($U$80,$U$82,$N$86,$S$89,$P$92,$T$101,$T$103)</f>
        <v>150</v>
      </c>
      <c r="AE95" s="39"/>
      <c r="AF95" s="40">
        <f>MIN($U$80,$U$82,$N$86,$S$89,$P$92,$T$101,$T$103,$V$96)</f>
        <v>150</v>
      </c>
      <c r="AG95" s="39"/>
      <c r="AH95" s="24"/>
      <c r="AI95" s="24"/>
      <c r="AJ95" s="24"/>
      <c r="AK95" s="24"/>
      <c r="AL95" s="24"/>
      <c r="AM95" s="39">
        <f>IF(AND($G$6&lt;=400,$P$10&lt;=$P$12),AD95,IF(AND($G$6&lt;=400,$P$10&gt;$P$12),AD97,IF(AND($G$6&gt;=500,$P$10&lt;=$P$12),AD99,IF(AND($G$6&gt;=500,$P$10&gt;$P$12),AD101))))</f>
        <v>150</v>
      </c>
      <c r="AN95" s="39"/>
      <c r="AO95" s="91">
        <f>IF(AND($G$6&lt;=400,$P$10&lt;=$P$12),AF95,IF(AND($G$6&lt;=400,$P$10&gt;$P$12),AF97,IF(AND($G$6&gt;=500,$P$10&lt;=$P$12),AF99,IF(AND($G$6&gt;=500,$P$10&gt;$P$12),AF101))))</f>
        <v>150</v>
      </c>
      <c r="AP95" s="91"/>
      <c r="AQ95" s="24"/>
      <c r="AR95" s="24"/>
      <c r="AS95" s="24"/>
      <c r="AT95" s="25"/>
      <c r="AU95" s="25"/>
      <c r="AV95" s="25"/>
      <c r="AW95" s="25"/>
      <c r="AX95" s="25"/>
      <c r="AY95" s="25"/>
    </row>
    <row r="96" spans="2:51" ht="29.25" customHeight="1">
      <c r="J96" s="32"/>
      <c r="K96" s="32"/>
      <c r="L96" s="32"/>
      <c r="M96" s="32"/>
      <c r="N96" s="32"/>
      <c r="O96" s="32"/>
      <c r="P96" s="32"/>
      <c r="Q96" s="32"/>
      <c r="R96" s="32"/>
      <c r="U96" s="125">
        <f>(((G22/2)*0.785*G14^2)/J36)/J46</f>
        <v>164.00892857142864</v>
      </c>
      <c r="V96" s="125"/>
      <c r="W96" s="112" t="s">
        <v>25</v>
      </c>
      <c r="X96" s="122"/>
      <c r="Y96" s="24"/>
      <c r="Z96" s="24"/>
      <c r="AA96" s="24"/>
      <c r="AB96" s="24"/>
      <c r="AC96" s="24"/>
      <c r="AD96" s="39"/>
      <c r="AE96" s="39"/>
      <c r="AF96" s="39"/>
      <c r="AG96" s="39"/>
      <c r="AH96" s="24"/>
      <c r="AI96" s="24"/>
      <c r="AJ96" s="24"/>
      <c r="AK96" s="24"/>
      <c r="AL96" s="24"/>
      <c r="AM96" s="39"/>
      <c r="AN96" s="39"/>
      <c r="AO96" s="91"/>
      <c r="AP96" s="91"/>
      <c r="AQ96" s="24"/>
      <c r="AR96" s="24"/>
      <c r="AS96" s="24"/>
      <c r="AT96" s="25"/>
      <c r="AU96" s="25"/>
      <c r="AV96" s="25"/>
      <c r="AW96" s="25"/>
      <c r="AX96" s="25"/>
      <c r="AY96" s="25"/>
    </row>
    <row r="97" spans="4:54" ht="29.25" customHeight="1">
      <c r="J97" s="32"/>
      <c r="K97" s="32"/>
      <c r="L97" s="32"/>
      <c r="M97" s="32"/>
      <c r="N97" s="32"/>
      <c r="O97" s="32"/>
      <c r="P97" s="32"/>
      <c r="Q97" s="32"/>
      <c r="R97" s="32"/>
      <c r="U97" s="125"/>
      <c r="V97" s="125"/>
      <c r="W97" s="112"/>
      <c r="X97" s="122"/>
      <c r="Y97" s="24"/>
      <c r="Z97" s="24"/>
      <c r="AA97" s="24"/>
      <c r="AB97" s="24"/>
      <c r="AC97" s="24"/>
      <c r="AD97" s="40">
        <f>MIN($U$80,$U$82,$N$86,$S$89,$P$92,$T$105,$T$107)</f>
        <v>150</v>
      </c>
      <c r="AE97" s="39"/>
      <c r="AF97" s="40">
        <f>MIN($U$80,$U$82,$N$86,$S$89,$P$92,$T$105,$T$107,$V$96)</f>
        <v>150</v>
      </c>
      <c r="AG97" s="39"/>
      <c r="AH97" s="24"/>
      <c r="AI97" s="24"/>
      <c r="AJ97" s="24"/>
      <c r="AK97" s="24"/>
      <c r="AL97" s="24"/>
      <c r="AM97" s="39"/>
      <c r="AN97" s="39"/>
      <c r="AO97" s="91"/>
      <c r="AP97" s="91"/>
      <c r="AQ97" s="24"/>
      <c r="AR97" s="24"/>
      <c r="AS97" s="24"/>
      <c r="AT97" s="25"/>
      <c r="AU97" s="25"/>
      <c r="AV97" s="25"/>
      <c r="AW97" s="25"/>
      <c r="AX97" s="25"/>
      <c r="AY97" s="25"/>
    </row>
    <row r="98" spans="4:54" ht="29.25" customHeight="1">
      <c r="D98" s="92"/>
      <c r="E98" s="92"/>
      <c r="F98" s="92"/>
      <c r="J98" s="32"/>
      <c r="K98" s="32"/>
      <c r="L98" s="32"/>
      <c r="M98" s="32"/>
      <c r="N98" s="32"/>
      <c r="O98" s="32"/>
      <c r="P98" s="32"/>
      <c r="Q98" s="32"/>
      <c r="R98" s="32"/>
      <c r="U98" s="125"/>
      <c r="V98" s="125"/>
      <c r="W98" s="112"/>
      <c r="X98" s="122"/>
      <c r="Y98" s="24"/>
      <c r="Z98" s="24"/>
      <c r="AA98" s="24"/>
      <c r="AB98" s="24"/>
      <c r="AC98" s="24"/>
      <c r="AD98" s="39"/>
      <c r="AE98" s="39"/>
      <c r="AF98" s="39"/>
      <c r="AG98" s="39"/>
      <c r="AH98" s="24"/>
      <c r="AI98" s="24"/>
      <c r="AJ98" s="24"/>
      <c r="AK98" s="24"/>
      <c r="AL98" s="24"/>
      <c r="AM98" s="39"/>
      <c r="AN98" s="39"/>
      <c r="AO98" s="91"/>
      <c r="AP98" s="91"/>
      <c r="AQ98" s="24"/>
      <c r="AR98" s="24"/>
      <c r="AS98" s="24"/>
      <c r="AT98" s="25"/>
      <c r="AU98" s="25"/>
      <c r="AV98" s="25"/>
      <c r="AW98" s="25"/>
      <c r="AX98" s="25"/>
      <c r="AY98" s="25"/>
    </row>
    <row r="99" spans="4:54" ht="29.25" customHeight="1">
      <c r="Y99" s="24"/>
      <c r="Z99" s="24"/>
      <c r="AA99" s="24"/>
      <c r="AB99" s="24"/>
      <c r="AC99" s="24"/>
      <c r="AD99" s="40">
        <f>MIN($U$84,$U$86,$N$86,$S$89,$P$92,$T$101,$T$103)</f>
        <v>132</v>
      </c>
      <c r="AE99" s="39"/>
      <c r="AF99" s="40">
        <f>MIN($U$84,$U$86,$N$86,$S$89,$P$92,$T$101,$T$103,$V$96)</f>
        <v>132</v>
      </c>
      <c r="AG99" s="39"/>
      <c r="AH99" s="24"/>
      <c r="AI99" s="24"/>
      <c r="AJ99" s="24"/>
      <c r="AK99" s="24"/>
      <c r="AL99" s="24"/>
      <c r="AM99" s="39"/>
      <c r="AN99" s="39"/>
      <c r="AO99" s="91"/>
      <c r="AP99" s="91"/>
      <c r="AQ99" s="24"/>
      <c r="AR99" s="24"/>
      <c r="AS99" s="24"/>
      <c r="AT99" s="25"/>
      <c r="AU99" s="25"/>
      <c r="AV99" s="25"/>
      <c r="AW99" s="25"/>
      <c r="AX99" s="25"/>
      <c r="AY99" s="25"/>
    </row>
    <row r="100" spans="4:54" ht="29.25" customHeight="1">
      <c r="Y100" s="24"/>
      <c r="Z100" s="24"/>
      <c r="AA100" s="24"/>
      <c r="AB100" s="24"/>
      <c r="AC100" s="24"/>
      <c r="AD100" s="39"/>
      <c r="AE100" s="39"/>
      <c r="AF100" s="39"/>
      <c r="AG100" s="39"/>
      <c r="AH100" s="24"/>
      <c r="AI100" s="24"/>
      <c r="AJ100" s="24"/>
      <c r="AK100" s="24"/>
      <c r="AL100" s="24"/>
      <c r="AM100" s="39"/>
      <c r="AN100" s="39"/>
      <c r="AO100" s="91"/>
      <c r="AP100" s="91"/>
      <c r="AQ100" s="24"/>
      <c r="AR100" s="24"/>
      <c r="AS100" s="24"/>
      <c r="AT100" s="25"/>
      <c r="AU100" s="25"/>
      <c r="AV100" s="25"/>
      <c r="AW100" s="25"/>
      <c r="AX100" s="25"/>
      <c r="AY100" s="25"/>
    </row>
    <row r="101" spans="4:54" ht="29.25" customHeight="1">
      <c r="P101" s="32"/>
      <c r="Q101" s="32"/>
      <c r="R101" s="32"/>
      <c r="T101" s="32"/>
      <c r="W101" s="39">
        <f>MIN(T101:T104)</f>
        <v>0</v>
      </c>
      <c r="X101" s="39"/>
      <c r="Y101" s="40">
        <f>MIN(N94,N96,N97,R99,T101,T103)</f>
        <v>0</v>
      </c>
      <c r="Z101" s="39"/>
      <c r="AA101" s="24"/>
      <c r="AB101" s="24"/>
      <c r="AC101" s="24"/>
      <c r="AD101" s="40">
        <f>MIN($U$84,$U$86,$N$86,$S$89,$P$92,$T$105,$T$107)</f>
        <v>132</v>
      </c>
      <c r="AE101" s="39"/>
      <c r="AF101" s="40">
        <f>MIN($U$84,$U$86,$N$86,$S$89,$P$92,$T$105,$T$107,$V$96)</f>
        <v>132</v>
      </c>
      <c r="AG101" s="39"/>
      <c r="AH101" s="24"/>
      <c r="AI101" s="24"/>
      <c r="AJ101" s="24"/>
      <c r="AK101" s="24"/>
      <c r="AL101" s="24"/>
      <c r="AM101" s="39"/>
      <c r="AN101" s="39"/>
      <c r="AO101" s="91"/>
      <c r="AP101" s="91"/>
      <c r="AQ101" s="21"/>
      <c r="AR101" s="95"/>
      <c r="AS101" s="95"/>
      <c r="AT101" s="130"/>
      <c r="AU101" s="130"/>
      <c r="AV101" s="25"/>
      <c r="AW101" s="25"/>
      <c r="AX101" s="25"/>
      <c r="AY101" s="25"/>
    </row>
    <row r="102" spans="4:54" ht="29.25" customHeight="1">
      <c r="P102" s="32"/>
      <c r="Q102" s="32"/>
      <c r="R102" s="32"/>
      <c r="T102" s="32"/>
      <c r="W102" s="39"/>
      <c r="X102" s="39"/>
      <c r="Y102" s="39"/>
      <c r="Z102" s="39"/>
      <c r="AA102" s="24"/>
      <c r="AB102" s="24"/>
      <c r="AC102" s="24"/>
      <c r="AD102" s="39"/>
      <c r="AE102" s="39"/>
      <c r="AF102" s="39"/>
      <c r="AG102" s="39"/>
      <c r="AH102" s="24"/>
      <c r="AI102" s="24"/>
      <c r="AJ102" s="24"/>
      <c r="AK102" s="24"/>
      <c r="AL102" s="24"/>
      <c r="AM102" s="39"/>
      <c r="AN102" s="39"/>
      <c r="AO102" s="91"/>
      <c r="AP102" s="91"/>
      <c r="AQ102" s="21"/>
      <c r="AR102" s="21"/>
      <c r="AS102" s="21"/>
      <c r="AT102" s="14"/>
      <c r="AU102" s="14"/>
      <c r="AV102" s="14"/>
      <c r="AW102" s="25"/>
      <c r="AX102" s="25"/>
      <c r="AY102" s="25"/>
    </row>
    <row r="103" spans="4:54" ht="29.25" customHeight="1">
      <c r="P103" s="32"/>
      <c r="Q103" s="32"/>
      <c r="R103" s="32"/>
      <c r="T103" s="32"/>
      <c r="W103" s="38">
        <f>MIN(T105:T108)</f>
        <v>0</v>
      </c>
      <c r="X103" s="39"/>
      <c r="Y103" s="38">
        <f>$T$101</f>
        <v>0</v>
      </c>
      <c r="Z103" s="39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1"/>
      <c r="AP103" s="21"/>
      <c r="AQ103" s="21"/>
      <c r="AR103" s="21"/>
      <c r="AS103" s="21"/>
      <c r="AT103" s="14"/>
      <c r="AU103" s="14"/>
      <c r="AV103" s="14"/>
      <c r="AW103" s="25"/>
      <c r="AX103" s="25"/>
      <c r="AY103" s="25"/>
    </row>
    <row r="104" spans="4:54" ht="29.25" customHeight="1">
      <c r="D104" s="93"/>
      <c r="E104" s="93"/>
      <c r="F104" s="93"/>
      <c r="N104" s="7"/>
      <c r="O104" s="7"/>
      <c r="P104" s="32"/>
      <c r="Q104" s="32"/>
      <c r="R104" s="32"/>
      <c r="S104" s="7"/>
      <c r="T104" s="32"/>
      <c r="U104" s="7"/>
      <c r="V104" s="7"/>
      <c r="W104" s="39"/>
      <c r="X104" s="39"/>
      <c r="Y104" s="39"/>
      <c r="Z104" s="39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5"/>
      <c r="AU104" s="25"/>
      <c r="AV104" s="25"/>
      <c r="AW104" s="11"/>
      <c r="AX104" s="11"/>
      <c r="AY104" s="11"/>
      <c r="AZ104" s="7"/>
      <c r="BA104" s="7"/>
      <c r="BB104" s="7"/>
    </row>
    <row r="105" spans="4:54" ht="29.25" customHeight="1">
      <c r="D105" s="7"/>
      <c r="N105" s="7"/>
      <c r="O105" s="7"/>
      <c r="P105" s="121"/>
      <c r="Q105" s="35"/>
      <c r="R105" s="35"/>
      <c r="S105" s="7"/>
      <c r="T105" s="35"/>
      <c r="U105" s="7"/>
      <c r="V105" s="7"/>
      <c r="W105" s="7"/>
      <c r="X105" s="7"/>
      <c r="Y105" s="19"/>
      <c r="Z105" s="19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5"/>
      <c r="AU105" s="25"/>
      <c r="AV105" s="25"/>
      <c r="AW105" s="11"/>
      <c r="AX105" s="11"/>
      <c r="AY105" s="11"/>
      <c r="AZ105" s="7"/>
      <c r="BA105" s="7"/>
      <c r="BB105" s="7"/>
    </row>
    <row r="106" spans="4:54" ht="29.25" customHeight="1">
      <c r="D106" s="7"/>
      <c r="N106" s="7"/>
      <c r="O106" s="7"/>
      <c r="P106" s="121"/>
      <c r="Q106" s="35"/>
      <c r="R106" s="35"/>
      <c r="S106" s="7"/>
      <c r="T106" s="35"/>
      <c r="U106" s="7"/>
      <c r="V106" s="7"/>
      <c r="W106" s="7"/>
      <c r="X106" s="7"/>
      <c r="Y106" s="19"/>
      <c r="Z106" s="19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5"/>
      <c r="AU106" s="25"/>
      <c r="AV106" s="25"/>
      <c r="AW106" s="11"/>
      <c r="AX106" s="11"/>
      <c r="AY106" s="11"/>
      <c r="AZ106" s="7"/>
      <c r="BA106" s="7"/>
      <c r="BB106" s="7"/>
    </row>
    <row r="107" spans="4:54" ht="29.25" customHeight="1">
      <c r="P107" s="32"/>
      <c r="Q107" s="32"/>
      <c r="R107" s="32"/>
      <c r="T107" s="32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</row>
    <row r="108" spans="4:54" ht="29.25" customHeight="1">
      <c r="P108" s="32"/>
      <c r="Q108" s="32"/>
      <c r="R108" s="32"/>
      <c r="T108" s="32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</row>
    <row r="109" spans="4:54" ht="29.25" customHeight="1"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</row>
    <row r="110" spans="4:54" ht="29.25" customHeight="1"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</row>
    <row r="111" spans="4:54" ht="29.25" customHeight="1"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</row>
    <row r="112" spans="4:54" ht="29.25" customHeight="1"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</row>
    <row r="113" spans="25:50" ht="29.25" customHeight="1"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</row>
    <row r="114" spans="25:50" ht="29.25" customHeight="1"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</row>
    <row r="115" spans="25:50" ht="29.25" customHeight="1"/>
    <row r="116" spans="25:50" ht="29.25" customHeight="1"/>
    <row r="117" spans="25:50" ht="29.25" customHeight="1"/>
    <row r="118" spans="25:50" ht="29.25" customHeight="1"/>
    <row r="119" spans="25:50" ht="29.25" customHeight="1"/>
    <row r="120" spans="25:50" ht="29.25" customHeight="1"/>
    <row r="121" spans="25:50" ht="29.25" customHeight="1"/>
    <row r="122" spans="25:50" ht="29.25" customHeight="1"/>
    <row r="123" spans="25:50" ht="29.25" customHeight="1"/>
    <row r="124" spans="25:50" ht="29.25" customHeight="1"/>
    <row r="125" spans="25:50" ht="29.25" customHeight="1"/>
    <row r="126" spans="25:50" ht="29.25" customHeight="1"/>
    <row r="127" spans="25:50" ht="29.25" customHeight="1"/>
    <row r="128" spans="25:50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</sheetData>
  <sheetProtection algorithmName="SHA-512" hashValue="/cyvcmjD5i6jhzatytEGr5u/VtiyNyAgv6lOQXWKTJaNOaggvPe1GLmf17+hXnRIVPQT3I/g/iBtypttqKd7dw==" saltValue="KOjFO3gWZ9MDfelQ/XyAbg==" spinCount="100000" sheet="1" objects="1" scenarios="1" selectLockedCells="1"/>
  <mergeCells count="215">
    <mergeCell ref="K76:M76"/>
    <mergeCell ref="D104:F104"/>
    <mergeCell ref="P105:P106"/>
    <mergeCell ref="Q105:R106"/>
    <mergeCell ref="T105:T106"/>
    <mergeCell ref="P107:P108"/>
    <mergeCell ref="Q107:R108"/>
    <mergeCell ref="T107:T108"/>
    <mergeCell ref="AR101:AS101"/>
    <mergeCell ref="AT101:AU101"/>
    <mergeCell ref="P103:P104"/>
    <mergeCell ref="Q103:R104"/>
    <mergeCell ref="T103:T104"/>
    <mergeCell ref="W103:X104"/>
    <mergeCell ref="Y103:Z104"/>
    <mergeCell ref="D98:F98"/>
    <mergeCell ref="AD99:AE100"/>
    <mergeCell ref="AF99:AG100"/>
    <mergeCell ref="P101:P102"/>
    <mergeCell ref="Q101:R102"/>
    <mergeCell ref="T101:T102"/>
    <mergeCell ref="W101:X102"/>
    <mergeCell ref="Y101:Z102"/>
    <mergeCell ref="AD101:AE102"/>
    <mergeCell ref="AF101:AG102"/>
    <mergeCell ref="AD95:AE96"/>
    <mergeCell ref="AF95:AG96"/>
    <mergeCell ref="AM95:AN102"/>
    <mergeCell ref="AO95:AP102"/>
    <mergeCell ref="J96:R98"/>
    <mergeCell ref="U96:V98"/>
    <mergeCell ref="W96:W98"/>
    <mergeCell ref="AD97:AE98"/>
    <mergeCell ref="AF97:AG98"/>
    <mergeCell ref="AO88:AS89"/>
    <mergeCell ref="B89:E89"/>
    <mergeCell ref="P89:R90"/>
    <mergeCell ref="S89:T90"/>
    <mergeCell ref="AC89:AG89"/>
    <mergeCell ref="U91:V93"/>
    <mergeCell ref="W91:W93"/>
    <mergeCell ref="N92:O92"/>
    <mergeCell ref="P92:P93"/>
    <mergeCell ref="N93:O93"/>
    <mergeCell ref="U86:V86"/>
    <mergeCell ref="S87:S88"/>
    <mergeCell ref="U87:V88"/>
    <mergeCell ref="W87:W88"/>
    <mergeCell ref="J88:O88"/>
    <mergeCell ref="AC88:AG88"/>
    <mergeCell ref="AX83:AX84"/>
    <mergeCell ref="D84:F84"/>
    <mergeCell ref="AB84:AG84"/>
    <mergeCell ref="B85:E85"/>
    <mergeCell ref="J85:O85"/>
    <mergeCell ref="AV85:AW86"/>
    <mergeCell ref="AX85:AX86"/>
    <mergeCell ref="L86:M87"/>
    <mergeCell ref="N86:O87"/>
    <mergeCell ref="D83:G83"/>
    <mergeCell ref="X83:Y84"/>
    <mergeCell ref="Z83:AA84"/>
    <mergeCell ref="AP83:AQ83"/>
    <mergeCell ref="AR83:AU83"/>
    <mergeCell ref="AV83:AW84"/>
    <mergeCell ref="U84:V85"/>
    <mergeCell ref="T84:T85"/>
    <mergeCell ref="U80:V82"/>
    <mergeCell ref="X81:Y82"/>
    <mergeCell ref="Z81:AA82"/>
    <mergeCell ref="AC81:AD81"/>
    <mergeCell ref="AE81:AG81"/>
    <mergeCell ref="J82:O82"/>
    <mergeCell ref="AC82:AD82"/>
    <mergeCell ref="AE82:AG82"/>
    <mergeCell ref="D75:F75"/>
    <mergeCell ref="T76:T77"/>
    <mergeCell ref="BM76:CF77"/>
    <mergeCell ref="N77:O78"/>
    <mergeCell ref="P77:P78"/>
    <mergeCell ref="Q77:R78"/>
    <mergeCell ref="T78:T79"/>
    <mergeCell ref="BM78:CF79"/>
    <mergeCell ref="N76:O76"/>
    <mergeCell ref="Y72:Z73"/>
    <mergeCell ref="AR72:AS72"/>
    <mergeCell ref="AT72:AU72"/>
    <mergeCell ref="BM72:CF73"/>
    <mergeCell ref="P74:P75"/>
    <mergeCell ref="Q74:R75"/>
    <mergeCell ref="T74:T75"/>
    <mergeCell ref="W74:X75"/>
    <mergeCell ref="Y74:Z75"/>
    <mergeCell ref="BM74:CF75"/>
    <mergeCell ref="U68:U69"/>
    <mergeCell ref="AD69:AE69"/>
    <mergeCell ref="AF69:AG69"/>
    <mergeCell ref="O70:P71"/>
    <mergeCell ref="R70:S71"/>
    <mergeCell ref="P72:P73"/>
    <mergeCell ref="Q72:R73"/>
    <mergeCell ref="T72:T73"/>
    <mergeCell ref="U72:U73"/>
    <mergeCell ref="W72:X73"/>
    <mergeCell ref="B67:D67"/>
    <mergeCell ref="K67:L67"/>
    <mergeCell ref="N67:O67"/>
    <mergeCell ref="K68:L69"/>
    <mergeCell ref="N68:O69"/>
    <mergeCell ref="T68:T69"/>
    <mergeCell ref="I61:M61"/>
    <mergeCell ref="AD61:AE61"/>
    <mergeCell ref="AF61:AG61"/>
    <mergeCell ref="AC63:AG63"/>
    <mergeCell ref="K65:L65"/>
    <mergeCell ref="N65:O66"/>
    <mergeCell ref="R65:S66"/>
    <mergeCell ref="T65:T66"/>
    <mergeCell ref="K66:L66"/>
    <mergeCell ref="R57:S57"/>
    <mergeCell ref="W57:X58"/>
    <mergeCell ref="L59:M59"/>
    <mergeCell ref="AD60:AE60"/>
    <mergeCell ref="AF60:AG60"/>
    <mergeCell ref="AP60:AQ60"/>
    <mergeCell ref="R51:S51"/>
    <mergeCell ref="T51:T53"/>
    <mergeCell ref="R53:S53"/>
    <mergeCell ref="V53:Z53"/>
    <mergeCell ref="AA53:AC53"/>
    <mergeCell ref="D55:E55"/>
    <mergeCell ref="R55:S55"/>
    <mergeCell ref="T55:T57"/>
    <mergeCell ref="W55:X56"/>
    <mergeCell ref="D56:E56"/>
    <mergeCell ref="A46:C47"/>
    <mergeCell ref="D46:I47"/>
    <mergeCell ref="J46:N47"/>
    <mergeCell ref="M49:N49"/>
    <mergeCell ref="P49:P50"/>
    <mergeCell ref="M50:N50"/>
    <mergeCell ref="A44:C45"/>
    <mergeCell ref="D44:I45"/>
    <mergeCell ref="J44:N45"/>
    <mergeCell ref="D38:I39"/>
    <mergeCell ref="J38:N39"/>
    <mergeCell ref="D40:I41"/>
    <mergeCell ref="J40:N41"/>
    <mergeCell ref="A42:C43"/>
    <mergeCell ref="D42:I43"/>
    <mergeCell ref="J42:N43"/>
    <mergeCell ref="D32:I33"/>
    <mergeCell ref="J32:N33"/>
    <mergeCell ref="D34:I35"/>
    <mergeCell ref="J34:N35"/>
    <mergeCell ref="D36:I37"/>
    <mergeCell ref="J36:N37"/>
    <mergeCell ref="P24:S25"/>
    <mergeCell ref="D26:I27"/>
    <mergeCell ref="J26:N27"/>
    <mergeCell ref="D28:I29"/>
    <mergeCell ref="J28:N29"/>
    <mergeCell ref="D30:I31"/>
    <mergeCell ref="J30:N31"/>
    <mergeCell ref="D20:F21"/>
    <mergeCell ref="G20:I21"/>
    <mergeCell ref="D22:F23"/>
    <mergeCell ref="G22:I23"/>
    <mergeCell ref="J22:K23"/>
    <mergeCell ref="D24:I25"/>
    <mergeCell ref="J24:N25"/>
    <mergeCell ref="D14:F15"/>
    <mergeCell ref="G14:I15"/>
    <mergeCell ref="D16:F17"/>
    <mergeCell ref="G16:I17"/>
    <mergeCell ref="D18:F19"/>
    <mergeCell ref="G18:I19"/>
    <mergeCell ref="AG11:AQ11"/>
    <mergeCell ref="D12:F13"/>
    <mergeCell ref="G12:I13"/>
    <mergeCell ref="L12:O13"/>
    <mergeCell ref="P12:R13"/>
    <mergeCell ref="U12:X13"/>
    <mergeCell ref="Y12:AB13"/>
    <mergeCell ref="D10:F11"/>
    <mergeCell ref="G10:I11"/>
    <mergeCell ref="L10:O11"/>
    <mergeCell ref="P10:R11"/>
    <mergeCell ref="U10:X11"/>
    <mergeCell ref="Y10:AB11"/>
    <mergeCell ref="Y6:AB7"/>
    <mergeCell ref="AG7:AQ7"/>
    <mergeCell ref="D8:F9"/>
    <mergeCell ref="G8:I9"/>
    <mergeCell ref="L8:O9"/>
    <mergeCell ref="P8:R9"/>
    <mergeCell ref="U8:X9"/>
    <mergeCell ref="Y8:AB9"/>
    <mergeCell ref="AG9:AQ9"/>
    <mergeCell ref="G4:I5"/>
    <mergeCell ref="D6:F7"/>
    <mergeCell ref="G6:I7"/>
    <mergeCell ref="L6:O7"/>
    <mergeCell ref="P6:R7"/>
    <mergeCell ref="U6:X7"/>
    <mergeCell ref="AG1:AQ1"/>
    <mergeCell ref="D2:F3"/>
    <mergeCell ref="G2:I3"/>
    <mergeCell ref="K2:K13"/>
    <mergeCell ref="L2:O5"/>
    <mergeCell ref="P2:P5"/>
    <mergeCell ref="T2:T13"/>
    <mergeCell ref="U2:X5"/>
    <mergeCell ref="Y2:Z5"/>
    <mergeCell ref="D4:F5"/>
  </mergeCells>
  <pageMargins left="0.7" right="0.7" top="0.75" bottom="0.75" header="0.3" footer="0.3"/>
  <pageSetup paperSize="9" scale="2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143"/>
  <sheetViews>
    <sheetView zoomScale="80" zoomScaleNormal="80" zoomScaleSheetLayoutView="50" workbookViewId="0">
      <selection activeCell="G10" sqref="G10:I11"/>
    </sheetView>
  </sheetViews>
  <sheetFormatPr defaultRowHeight="26.25"/>
  <cols>
    <col min="1" max="3" width="7.85546875" style="22" customWidth="1"/>
    <col min="4" max="5" width="7.5703125" style="22" customWidth="1"/>
    <col min="6" max="6" width="16.85546875" style="22" customWidth="1"/>
    <col min="7" max="10" width="6.140625" style="22" customWidth="1"/>
    <col min="11" max="11" width="9" style="22" customWidth="1"/>
    <col min="12" max="13" width="6.140625" style="22" customWidth="1"/>
    <col min="14" max="15" width="6.5703125" style="22" customWidth="1"/>
    <col min="16" max="16" width="13.85546875" style="22" customWidth="1"/>
    <col min="17" max="17" width="6.5703125" style="22" customWidth="1"/>
    <col min="18" max="19" width="8" style="22" customWidth="1"/>
    <col min="20" max="20" width="14.7109375" style="22" customWidth="1"/>
    <col min="21" max="22" width="11.42578125" style="22" customWidth="1"/>
    <col min="23" max="23" width="10.140625" style="22" customWidth="1"/>
    <col min="24" max="24" width="6.5703125" style="22" customWidth="1"/>
    <col min="25" max="28" width="10" style="22" customWidth="1"/>
    <col min="29" max="30" width="6.140625" style="22" customWidth="1"/>
    <col min="31" max="33" width="9.42578125" style="22" customWidth="1"/>
    <col min="34" max="34" width="6.5703125" style="22" customWidth="1"/>
    <col min="35" max="35" width="5.5703125" style="22" customWidth="1"/>
    <col min="36" max="38" width="6.5703125" style="22" customWidth="1"/>
    <col min="39" max="39" width="5.140625" style="22" customWidth="1"/>
    <col min="40" max="40" width="8.7109375" style="22" customWidth="1"/>
    <col min="41" max="48" width="6.5703125" style="22" customWidth="1"/>
    <col min="49" max="49" width="9.85546875" style="22" customWidth="1"/>
    <col min="50" max="50" width="11" style="22" customWidth="1"/>
    <col min="51" max="96" width="6.5703125" style="22" customWidth="1"/>
    <col min="97" max="16384" width="9.140625" style="22"/>
  </cols>
  <sheetData>
    <row r="1" spans="4:43" ht="29.25" customHeight="1"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4:43" ht="29.25" customHeight="1">
      <c r="D2" s="50"/>
      <c r="E2" s="50"/>
      <c r="F2" s="50"/>
      <c r="G2" s="53">
        <v>600</v>
      </c>
      <c r="H2" s="53"/>
      <c r="I2" s="53"/>
      <c r="K2" s="97"/>
      <c r="L2" s="98"/>
      <c r="M2" s="98"/>
      <c r="N2" s="98"/>
      <c r="O2" s="98"/>
      <c r="P2" s="113"/>
      <c r="T2" s="97"/>
      <c r="U2" s="99"/>
      <c r="V2" s="99"/>
      <c r="W2" s="99"/>
      <c r="X2" s="99"/>
      <c r="Y2" s="113"/>
      <c r="Z2" s="113"/>
    </row>
    <row r="3" spans="4:43" ht="29.25" customHeight="1">
      <c r="D3" s="50"/>
      <c r="E3" s="50"/>
      <c r="F3" s="50"/>
      <c r="G3" s="53"/>
      <c r="H3" s="53"/>
      <c r="I3" s="53"/>
      <c r="K3" s="97"/>
      <c r="L3" s="98"/>
      <c r="M3" s="98"/>
      <c r="N3" s="98"/>
      <c r="O3" s="98"/>
      <c r="P3" s="113"/>
      <c r="T3" s="97"/>
      <c r="U3" s="99"/>
      <c r="V3" s="99"/>
      <c r="W3" s="99"/>
      <c r="X3" s="99"/>
      <c r="Y3" s="113"/>
      <c r="Z3" s="113"/>
    </row>
    <row r="4" spans="4:43" ht="29.25" customHeight="1">
      <c r="D4" s="50"/>
      <c r="E4" s="50"/>
      <c r="F4" s="50"/>
      <c r="G4" s="53">
        <v>600</v>
      </c>
      <c r="H4" s="53"/>
      <c r="I4" s="53"/>
      <c r="K4" s="97"/>
      <c r="L4" s="98"/>
      <c r="M4" s="98"/>
      <c r="N4" s="98"/>
      <c r="O4" s="98"/>
      <c r="P4" s="113"/>
      <c r="T4" s="97"/>
      <c r="U4" s="99"/>
      <c r="V4" s="99"/>
      <c r="W4" s="99"/>
      <c r="X4" s="99"/>
      <c r="Y4" s="113"/>
      <c r="Z4" s="113"/>
    </row>
    <row r="5" spans="4:43" ht="29.25" customHeight="1">
      <c r="D5" s="50"/>
      <c r="E5" s="50"/>
      <c r="F5" s="50"/>
      <c r="G5" s="53"/>
      <c r="H5" s="53"/>
      <c r="I5" s="53"/>
      <c r="K5" s="97"/>
      <c r="L5" s="98"/>
      <c r="M5" s="98"/>
      <c r="N5" s="98"/>
      <c r="O5" s="98"/>
      <c r="P5" s="113"/>
      <c r="T5" s="97"/>
      <c r="U5" s="99"/>
      <c r="V5" s="99"/>
      <c r="W5" s="99"/>
      <c r="X5" s="99"/>
      <c r="Y5" s="113"/>
      <c r="Z5" s="113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4:43" ht="29.25" customHeight="1">
      <c r="D6" s="50"/>
      <c r="E6" s="50"/>
      <c r="F6" s="50"/>
      <c r="G6" s="53">
        <v>400</v>
      </c>
      <c r="H6" s="53"/>
      <c r="I6" s="53"/>
      <c r="K6" s="97"/>
      <c r="L6" s="100"/>
      <c r="M6" s="100"/>
      <c r="N6" s="100"/>
      <c r="O6" s="100"/>
      <c r="P6" s="113"/>
      <c r="Q6" s="113"/>
      <c r="R6" s="113"/>
      <c r="T6" s="97"/>
      <c r="U6" s="100"/>
      <c r="V6" s="100"/>
      <c r="W6" s="100"/>
      <c r="X6" s="100"/>
      <c r="Y6" s="113"/>
      <c r="Z6" s="113"/>
      <c r="AA6" s="113"/>
      <c r="AB6" s="113"/>
    </row>
    <row r="7" spans="4:43" ht="29.25" customHeight="1">
      <c r="D7" s="50"/>
      <c r="E7" s="50"/>
      <c r="F7" s="50"/>
      <c r="G7" s="53"/>
      <c r="H7" s="53"/>
      <c r="I7" s="53"/>
      <c r="K7" s="97"/>
      <c r="L7" s="100"/>
      <c r="M7" s="100"/>
      <c r="N7" s="100"/>
      <c r="O7" s="100"/>
      <c r="P7" s="113"/>
      <c r="Q7" s="113"/>
      <c r="R7" s="113"/>
      <c r="T7" s="97"/>
      <c r="U7" s="100"/>
      <c r="V7" s="100"/>
      <c r="W7" s="100"/>
      <c r="X7" s="100"/>
      <c r="Y7" s="113"/>
      <c r="Z7" s="113"/>
      <c r="AA7" s="113"/>
      <c r="AB7" s="113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4:43" ht="29.25" customHeight="1">
      <c r="D8" s="50"/>
      <c r="E8" s="50"/>
      <c r="F8" s="50"/>
      <c r="G8" s="53">
        <v>300</v>
      </c>
      <c r="H8" s="53"/>
      <c r="I8" s="53"/>
      <c r="K8" s="97"/>
      <c r="L8" s="100"/>
      <c r="M8" s="100"/>
      <c r="N8" s="100"/>
      <c r="O8" s="100"/>
      <c r="P8" s="113"/>
      <c r="Q8" s="113"/>
      <c r="R8" s="113"/>
      <c r="T8" s="97"/>
      <c r="U8" s="100"/>
      <c r="V8" s="100"/>
      <c r="W8" s="100"/>
      <c r="X8" s="100"/>
      <c r="Y8" s="113"/>
      <c r="Z8" s="113"/>
      <c r="AA8" s="113"/>
      <c r="AB8" s="113"/>
    </row>
    <row r="9" spans="4:43" ht="29.25" customHeight="1">
      <c r="D9" s="50"/>
      <c r="E9" s="50"/>
      <c r="F9" s="50"/>
      <c r="G9" s="53"/>
      <c r="H9" s="53"/>
      <c r="I9" s="53"/>
      <c r="K9" s="97"/>
      <c r="L9" s="100"/>
      <c r="M9" s="100"/>
      <c r="N9" s="100"/>
      <c r="O9" s="100"/>
      <c r="P9" s="113"/>
      <c r="Q9" s="113"/>
      <c r="R9" s="113"/>
      <c r="T9" s="97"/>
      <c r="U9" s="100"/>
      <c r="V9" s="100"/>
      <c r="W9" s="100"/>
      <c r="X9" s="100"/>
      <c r="Y9" s="113"/>
      <c r="Z9" s="113"/>
      <c r="AA9" s="113"/>
      <c r="AB9" s="113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4:43" ht="29.25" customHeight="1">
      <c r="D10" s="50"/>
      <c r="E10" s="50"/>
      <c r="F10" s="50"/>
      <c r="G10" s="53">
        <v>25</v>
      </c>
      <c r="H10" s="53"/>
      <c r="I10" s="53"/>
      <c r="K10" s="97"/>
      <c r="L10" s="100"/>
      <c r="M10" s="100"/>
      <c r="N10" s="100"/>
      <c r="O10" s="100"/>
      <c r="P10" s="101"/>
      <c r="Q10" s="101"/>
      <c r="R10" s="101"/>
      <c r="T10" s="97"/>
      <c r="U10" s="100"/>
      <c r="V10" s="100"/>
      <c r="W10" s="100"/>
      <c r="X10" s="100"/>
      <c r="Y10" s="101"/>
      <c r="Z10" s="101"/>
      <c r="AA10" s="101"/>
      <c r="AB10" s="101"/>
    </row>
    <row r="11" spans="4:43" ht="29.25" customHeight="1">
      <c r="D11" s="50"/>
      <c r="E11" s="50"/>
      <c r="F11" s="50"/>
      <c r="G11" s="53"/>
      <c r="H11" s="53"/>
      <c r="I11" s="53"/>
      <c r="K11" s="97"/>
      <c r="L11" s="100"/>
      <c r="M11" s="100"/>
      <c r="N11" s="100"/>
      <c r="O11" s="100"/>
      <c r="P11" s="101"/>
      <c r="Q11" s="101"/>
      <c r="R11" s="101"/>
      <c r="T11" s="97"/>
      <c r="U11" s="100"/>
      <c r="V11" s="100"/>
      <c r="W11" s="100"/>
      <c r="X11" s="100"/>
      <c r="Y11" s="101"/>
      <c r="Z11" s="101"/>
      <c r="AA11" s="101"/>
      <c r="AB11" s="10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4:43" ht="29.25" customHeight="1">
      <c r="D12" s="50"/>
      <c r="E12" s="50"/>
      <c r="F12" s="50"/>
      <c r="G12" s="53">
        <v>22</v>
      </c>
      <c r="H12" s="53"/>
      <c r="I12" s="53"/>
      <c r="K12" s="97"/>
      <c r="L12" s="100"/>
      <c r="M12" s="100"/>
      <c r="N12" s="100"/>
      <c r="O12" s="100"/>
      <c r="P12" s="101"/>
      <c r="Q12" s="101"/>
      <c r="R12" s="101"/>
      <c r="T12" s="97"/>
      <c r="U12" s="100"/>
      <c r="V12" s="100"/>
      <c r="W12" s="100"/>
      <c r="X12" s="100"/>
      <c r="Y12" s="101"/>
      <c r="Z12" s="101"/>
      <c r="AA12" s="101"/>
      <c r="AB12" s="101"/>
    </row>
    <row r="13" spans="4:43" ht="29.25" customHeight="1">
      <c r="D13" s="50"/>
      <c r="E13" s="50"/>
      <c r="F13" s="50"/>
      <c r="G13" s="53"/>
      <c r="H13" s="53"/>
      <c r="I13" s="53"/>
      <c r="K13" s="97"/>
      <c r="L13" s="100"/>
      <c r="M13" s="100"/>
      <c r="N13" s="100"/>
      <c r="O13" s="100"/>
      <c r="P13" s="101"/>
      <c r="Q13" s="101"/>
      <c r="R13" s="101"/>
      <c r="T13" s="97"/>
      <c r="U13" s="100"/>
      <c r="V13" s="100"/>
      <c r="W13" s="100"/>
      <c r="X13" s="100"/>
      <c r="Y13" s="101"/>
      <c r="Z13" s="101"/>
      <c r="AA13" s="101"/>
      <c r="AB13" s="101"/>
    </row>
    <row r="14" spans="4:43" ht="29.25" customHeight="1">
      <c r="D14" s="50"/>
      <c r="E14" s="50"/>
      <c r="F14" s="50"/>
      <c r="G14" s="53">
        <v>10</v>
      </c>
      <c r="H14" s="53"/>
      <c r="I14" s="53"/>
    </row>
    <row r="15" spans="4:43" ht="29.25" customHeight="1">
      <c r="D15" s="50"/>
      <c r="E15" s="50"/>
      <c r="F15" s="50"/>
      <c r="G15" s="53"/>
      <c r="H15" s="53"/>
      <c r="I15" s="53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4:43" ht="29.25" customHeight="1">
      <c r="D16" s="50"/>
      <c r="E16" s="50"/>
      <c r="F16" s="50"/>
      <c r="G16" s="53">
        <v>40</v>
      </c>
      <c r="H16" s="53"/>
      <c r="I16" s="53"/>
    </row>
    <row r="17" spans="4:43" ht="29.25" customHeight="1">
      <c r="D17" s="57"/>
      <c r="E17" s="57"/>
      <c r="F17" s="57"/>
      <c r="G17" s="58"/>
      <c r="H17" s="58"/>
      <c r="I17" s="58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4:43" ht="29.25" customHeight="1">
      <c r="D18" s="50"/>
      <c r="E18" s="50"/>
      <c r="F18" s="50"/>
      <c r="G18" s="53">
        <v>100</v>
      </c>
      <c r="H18" s="53"/>
      <c r="I18" s="53"/>
      <c r="J18" s="102"/>
      <c r="K18" s="102"/>
      <c r="L18" s="102"/>
    </row>
    <row r="19" spans="4:43" ht="29.25" customHeight="1">
      <c r="D19" s="57"/>
      <c r="E19" s="57"/>
      <c r="F19" s="57"/>
      <c r="G19" s="53"/>
      <c r="H19" s="53"/>
      <c r="I19" s="53"/>
      <c r="J19" s="102"/>
      <c r="K19" s="102"/>
      <c r="L19" s="102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4:43" ht="29.25" customHeight="1">
      <c r="D20" s="50"/>
      <c r="E20" s="50"/>
      <c r="F20" s="50"/>
      <c r="G20" s="53">
        <v>32</v>
      </c>
      <c r="H20" s="53"/>
      <c r="I20" s="53"/>
      <c r="J20" s="102"/>
      <c r="K20" s="102"/>
      <c r="L20" s="102"/>
    </row>
    <row r="21" spans="4:43" ht="29.25" customHeight="1">
      <c r="D21" s="57"/>
      <c r="E21" s="57"/>
      <c r="F21" s="57"/>
      <c r="G21" s="53"/>
      <c r="H21" s="53"/>
      <c r="I21" s="53"/>
      <c r="J21" s="102"/>
      <c r="K21" s="102"/>
      <c r="L21" s="102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4:43" ht="29.25" customHeight="1">
      <c r="D22" s="50"/>
      <c r="E22" s="50"/>
      <c r="F22" s="50"/>
      <c r="G22" s="53">
        <v>18</v>
      </c>
      <c r="H22" s="53"/>
      <c r="I22" s="53"/>
      <c r="J22" s="136">
        <f>G22/2</f>
        <v>9</v>
      </c>
      <c r="K22" s="137"/>
      <c r="L22" s="102"/>
    </row>
    <row r="23" spans="4:43" ht="29.25" customHeight="1" thickBot="1">
      <c r="D23" s="57"/>
      <c r="E23" s="57"/>
      <c r="F23" s="57"/>
      <c r="G23" s="53"/>
      <c r="H23" s="53"/>
      <c r="I23" s="53"/>
      <c r="J23" s="138"/>
      <c r="K23" s="139"/>
      <c r="L23" s="102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4:43" ht="42.75" customHeight="1">
      <c r="D24" s="50"/>
      <c r="E24" s="50"/>
      <c r="F24" s="50"/>
      <c r="G24" s="50"/>
      <c r="H24" s="50"/>
      <c r="I24" s="50"/>
      <c r="J24" s="53">
        <v>5015552.4000000004</v>
      </c>
      <c r="K24" s="53"/>
      <c r="L24" s="53"/>
      <c r="M24" s="53"/>
      <c r="N24" s="53"/>
      <c r="P24" s="142" t="str">
        <f>IF(J24&gt;=0.3*G10*J30,"پرفشار","کم فشار")</f>
        <v>پرفشار</v>
      </c>
      <c r="Q24" s="143"/>
      <c r="R24" s="143"/>
      <c r="S24" s="144"/>
    </row>
    <row r="25" spans="4:43" ht="42.75" customHeight="1" thickBot="1">
      <c r="D25" s="50"/>
      <c r="E25" s="50"/>
      <c r="F25" s="50"/>
      <c r="G25" s="50"/>
      <c r="H25" s="50"/>
      <c r="I25" s="50"/>
      <c r="J25" s="53"/>
      <c r="K25" s="53"/>
      <c r="L25" s="53"/>
      <c r="M25" s="53"/>
      <c r="N25" s="53"/>
      <c r="P25" s="145"/>
      <c r="Q25" s="146"/>
      <c r="R25" s="146"/>
      <c r="S25" s="147"/>
    </row>
    <row r="26" spans="4:43" ht="32.25" customHeight="1">
      <c r="D26" s="33"/>
      <c r="E26" s="33"/>
      <c r="F26" s="33"/>
      <c r="G26" s="33"/>
      <c r="H26" s="33"/>
      <c r="I26" s="33"/>
      <c r="J26" s="55">
        <f>MAX((G10/175)+0.6,1)</f>
        <v>1</v>
      </c>
      <c r="K26" s="55"/>
      <c r="L26" s="55"/>
      <c r="M26" s="55"/>
      <c r="N26" s="55"/>
    </row>
    <row r="27" spans="4:43" ht="32.25" customHeight="1">
      <c r="D27" s="33"/>
      <c r="E27" s="33"/>
      <c r="F27" s="33"/>
      <c r="G27" s="33"/>
      <c r="H27" s="33"/>
      <c r="I27" s="33"/>
      <c r="J27" s="55"/>
      <c r="K27" s="55"/>
      <c r="L27" s="55"/>
      <c r="M27" s="55"/>
      <c r="N27" s="55"/>
    </row>
    <row r="28" spans="4:43" ht="32.25" customHeight="1">
      <c r="D28" s="33"/>
      <c r="E28" s="33"/>
      <c r="F28" s="33"/>
      <c r="G28" s="33"/>
      <c r="H28" s="33"/>
      <c r="I28" s="33"/>
      <c r="J28" s="127">
        <f>G20/(G20-2)</f>
        <v>1.0666666666666667</v>
      </c>
      <c r="K28" s="127"/>
      <c r="L28" s="127"/>
      <c r="M28" s="127"/>
      <c r="N28" s="127"/>
    </row>
    <row r="29" spans="4:43" ht="32.25" customHeight="1">
      <c r="D29" s="33"/>
      <c r="E29" s="33"/>
      <c r="F29" s="33"/>
      <c r="G29" s="33"/>
      <c r="H29" s="33"/>
      <c r="I29" s="33"/>
      <c r="J29" s="127"/>
      <c r="K29" s="127"/>
      <c r="L29" s="127"/>
      <c r="M29" s="127"/>
      <c r="N29" s="127"/>
    </row>
    <row r="30" spans="4:43" ht="32.25" customHeight="1">
      <c r="D30" s="33"/>
      <c r="E30" s="33"/>
      <c r="F30" s="33"/>
      <c r="G30" s="33"/>
      <c r="H30" s="33"/>
      <c r="I30" s="33"/>
      <c r="J30" s="128">
        <f>G2*G4</f>
        <v>360000</v>
      </c>
      <c r="K30" s="128"/>
      <c r="L30" s="128"/>
      <c r="M30" s="128"/>
      <c r="N30" s="128"/>
    </row>
    <row r="31" spans="4:43" ht="32.25" customHeight="1">
      <c r="D31" s="33"/>
      <c r="E31" s="33"/>
      <c r="F31" s="33"/>
      <c r="G31" s="33"/>
      <c r="H31" s="33"/>
      <c r="I31" s="33"/>
      <c r="J31" s="128"/>
      <c r="K31" s="128"/>
      <c r="L31" s="128"/>
      <c r="M31" s="128"/>
      <c r="N31" s="128"/>
    </row>
    <row r="32" spans="4:43" ht="25.5" customHeight="1">
      <c r="D32" s="33"/>
      <c r="E32" s="33"/>
      <c r="F32" s="33"/>
      <c r="G32" s="33"/>
      <c r="H32" s="33"/>
      <c r="I32" s="33"/>
      <c r="J32" s="128">
        <f>(G2-2*G16)*(G4-2*G16)</f>
        <v>270400</v>
      </c>
      <c r="K32" s="128"/>
      <c r="L32" s="128"/>
      <c r="M32" s="128"/>
      <c r="N32" s="128"/>
    </row>
    <row r="33" spans="1:14" ht="25.5" customHeight="1">
      <c r="D33" s="33"/>
      <c r="E33" s="33"/>
      <c r="F33" s="33"/>
      <c r="G33" s="33"/>
      <c r="H33" s="33"/>
      <c r="I33" s="33"/>
      <c r="J33" s="128"/>
      <c r="K33" s="128"/>
      <c r="L33" s="128"/>
      <c r="M33" s="128"/>
      <c r="N33" s="128"/>
    </row>
    <row r="34" spans="1:14" ht="32.25" customHeight="1">
      <c r="D34" s="33"/>
      <c r="E34" s="33"/>
      <c r="F34" s="33"/>
      <c r="G34" s="33"/>
      <c r="H34" s="33"/>
      <c r="I34" s="33"/>
      <c r="J34" s="128">
        <f>G22*0.785*G14^2</f>
        <v>1413</v>
      </c>
      <c r="K34" s="128"/>
      <c r="L34" s="128"/>
      <c r="M34" s="128"/>
      <c r="N34" s="128"/>
    </row>
    <row r="35" spans="1:14" ht="32.25" customHeight="1">
      <c r="D35" s="33"/>
      <c r="E35" s="33"/>
      <c r="F35" s="33"/>
      <c r="G35" s="33"/>
      <c r="H35" s="33"/>
      <c r="I35" s="33"/>
      <c r="J35" s="128"/>
      <c r="K35" s="128"/>
      <c r="L35" s="128"/>
      <c r="M35" s="128"/>
      <c r="N35" s="128"/>
    </row>
    <row r="36" spans="1:14" ht="32.25" customHeight="1">
      <c r="D36" s="33"/>
      <c r="E36" s="33"/>
      <c r="F36" s="33"/>
      <c r="G36" s="33"/>
      <c r="H36" s="33"/>
      <c r="I36" s="33"/>
      <c r="J36" s="128">
        <f>G2-2*G16</f>
        <v>520</v>
      </c>
      <c r="K36" s="128"/>
      <c r="L36" s="128"/>
      <c r="M36" s="128"/>
      <c r="N36" s="128"/>
    </row>
    <row r="37" spans="1:14" ht="32.25" customHeight="1">
      <c r="D37" s="33"/>
      <c r="E37" s="33"/>
      <c r="F37" s="33"/>
      <c r="G37" s="33"/>
      <c r="H37" s="33"/>
      <c r="I37" s="33"/>
      <c r="J37" s="128"/>
      <c r="K37" s="128"/>
      <c r="L37" s="128"/>
      <c r="M37" s="128"/>
      <c r="N37" s="128"/>
    </row>
    <row r="38" spans="1:14" ht="32.25" customHeight="1">
      <c r="D38" s="33"/>
      <c r="E38" s="33"/>
      <c r="F38" s="33"/>
      <c r="G38" s="33"/>
      <c r="H38" s="33"/>
      <c r="I38" s="33"/>
      <c r="J38" s="128">
        <f>G4-2*G16</f>
        <v>520</v>
      </c>
      <c r="K38" s="128"/>
      <c r="L38" s="128"/>
      <c r="M38" s="128"/>
      <c r="N38" s="128"/>
    </row>
    <row r="39" spans="1:14" ht="32.25" customHeight="1">
      <c r="D39" s="33"/>
      <c r="E39" s="33"/>
      <c r="F39" s="33"/>
      <c r="G39" s="33"/>
      <c r="H39" s="33"/>
      <c r="I39" s="33"/>
      <c r="J39" s="128"/>
      <c r="K39" s="128"/>
      <c r="L39" s="128"/>
      <c r="M39" s="128"/>
      <c r="N39" s="128"/>
    </row>
    <row r="40" spans="1:14" ht="32.25" customHeight="1">
      <c r="D40" s="33"/>
      <c r="E40" s="33"/>
      <c r="F40" s="33"/>
      <c r="G40" s="33"/>
      <c r="H40" s="33"/>
      <c r="I40" s="33"/>
      <c r="J40" s="128">
        <f>G6-2*G18</f>
        <v>200</v>
      </c>
      <c r="K40" s="128"/>
      <c r="L40" s="128"/>
      <c r="M40" s="128"/>
      <c r="N40" s="128"/>
    </row>
    <row r="41" spans="1:14" ht="32.25" customHeight="1">
      <c r="D41" s="33"/>
      <c r="E41" s="33"/>
      <c r="F41" s="33"/>
      <c r="G41" s="33"/>
      <c r="H41" s="33"/>
      <c r="I41" s="33"/>
      <c r="J41" s="128"/>
      <c r="K41" s="128"/>
      <c r="L41" s="128"/>
      <c r="M41" s="128"/>
      <c r="N41" s="128"/>
    </row>
    <row r="42" spans="1:14" ht="32.25" customHeight="1">
      <c r="A42" s="33"/>
      <c r="B42" s="33"/>
      <c r="C42" s="33"/>
      <c r="D42" s="33"/>
      <c r="E42" s="33"/>
      <c r="F42" s="33"/>
      <c r="G42" s="33"/>
      <c r="H42" s="33"/>
      <c r="I42" s="33"/>
      <c r="J42" s="124">
        <f>0.3*(J30/J32-1)*(G10/G8)</f>
        <v>8.2840236686390501E-3</v>
      </c>
      <c r="K42" s="124"/>
      <c r="L42" s="124"/>
      <c r="M42" s="124"/>
      <c r="N42" s="124"/>
    </row>
    <row r="43" spans="1:14" ht="32.25" customHeight="1">
      <c r="A43" s="33"/>
      <c r="B43" s="33"/>
      <c r="C43" s="33"/>
      <c r="D43" s="33"/>
      <c r="E43" s="33"/>
      <c r="F43" s="33"/>
      <c r="G43" s="33"/>
      <c r="H43" s="33"/>
      <c r="I43" s="33"/>
      <c r="J43" s="124"/>
      <c r="K43" s="124"/>
      <c r="L43" s="124"/>
      <c r="M43" s="124"/>
      <c r="N43" s="124"/>
    </row>
    <row r="44" spans="1:14" ht="32.25" customHeight="1">
      <c r="A44" s="33"/>
      <c r="B44" s="33"/>
      <c r="C44" s="33"/>
      <c r="D44" s="33"/>
      <c r="E44" s="33"/>
      <c r="F44" s="33"/>
      <c r="G44" s="33"/>
      <c r="H44" s="33"/>
      <c r="I44" s="33"/>
      <c r="J44" s="129">
        <f>0.09*(G10/G8)</f>
        <v>7.4999999999999997E-3</v>
      </c>
      <c r="K44" s="129"/>
      <c r="L44" s="129"/>
      <c r="M44" s="129"/>
      <c r="N44" s="129"/>
    </row>
    <row r="45" spans="1:14" ht="32.25" customHeight="1">
      <c r="A45" s="33"/>
      <c r="B45" s="33"/>
      <c r="C45" s="33"/>
      <c r="D45" s="33"/>
      <c r="E45" s="33"/>
      <c r="F45" s="33"/>
      <c r="G45" s="33"/>
      <c r="H45" s="33"/>
      <c r="I45" s="33"/>
      <c r="J45" s="129"/>
      <c r="K45" s="129"/>
      <c r="L45" s="129"/>
      <c r="M45" s="129"/>
      <c r="N45" s="129"/>
    </row>
    <row r="46" spans="1:14" ht="32.25" customHeight="1">
      <c r="A46" s="33"/>
      <c r="B46" s="33"/>
      <c r="C46" s="33"/>
      <c r="D46" s="33"/>
      <c r="E46" s="33"/>
      <c r="F46" s="33"/>
      <c r="G46" s="33"/>
      <c r="H46" s="33"/>
      <c r="I46" s="33"/>
      <c r="J46" s="129">
        <f>0.2*J26*J28*((J24/(G8*J32)))</f>
        <v>1.3190144378698226E-2</v>
      </c>
      <c r="K46" s="129"/>
      <c r="L46" s="129"/>
      <c r="M46" s="129"/>
      <c r="N46" s="129"/>
    </row>
    <row r="47" spans="1:14" ht="32.25" customHeight="1">
      <c r="A47" s="33"/>
      <c r="B47" s="33"/>
      <c r="C47" s="33"/>
      <c r="D47" s="33"/>
      <c r="E47" s="33"/>
      <c r="F47" s="33"/>
      <c r="G47" s="33"/>
      <c r="H47" s="33"/>
      <c r="I47" s="33"/>
      <c r="J47" s="129"/>
      <c r="K47" s="129"/>
      <c r="L47" s="129"/>
      <c r="M47" s="129"/>
      <c r="N47" s="129"/>
    </row>
    <row r="48" spans="1:14" ht="32.25" customHeight="1">
      <c r="A48" s="140"/>
      <c r="B48" s="104"/>
      <c r="C48" s="104"/>
      <c r="D48" s="33" t="s">
        <v>22</v>
      </c>
      <c r="E48" s="33"/>
      <c r="F48" s="33"/>
      <c r="G48" s="33"/>
      <c r="H48" s="33"/>
      <c r="I48" s="33"/>
      <c r="J48" s="129">
        <f>MAX(J42:N47)</f>
        <v>1.3190144378698226E-2</v>
      </c>
      <c r="K48" s="129"/>
      <c r="L48" s="129"/>
      <c r="M48" s="129"/>
      <c r="N48" s="129"/>
    </row>
    <row r="49" spans="1:56" ht="32.25" customHeight="1">
      <c r="A49" s="110"/>
      <c r="B49" s="141"/>
      <c r="C49" s="141"/>
      <c r="D49" s="33"/>
      <c r="E49" s="33"/>
      <c r="F49" s="33"/>
      <c r="G49" s="33"/>
      <c r="H49" s="33"/>
      <c r="I49" s="33"/>
      <c r="J49" s="129"/>
      <c r="K49" s="129"/>
      <c r="L49" s="129"/>
      <c r="M49" s="129"/>
      <c r="N49" s="129"/>
    </row>
    <row r="50" spans="1:56" ht="86.25" customHeight="1"/>
    <row r="51" spans="1:56" ht="29.25" customHeight="1">
      <c r="M51" s="32">
        <f>G2</f>
        <v>600</v>
      </c>
      <c r="N51" s="32"/>
      <c r="P51" s="37">
        <f>0.5*MIN(M51:N52)</f>
        <v>300</v>
      </c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56" ht="29.25" customHeight="1">
      <c r="M52" s="32">
        <f>G4</f>
        <v>600</v>
      </c>
      <c r="N52" s="32"/>
      <c r="P52" s="37"/>
    </row>
    <row r="53" spans="1:56" ht="29.25" customHeight="1">
      <c r="R53" s="32">
        <f>IF(G6&lt;=400,8*G12/10,0)</f>
        <v>17.600000000000001</v>
      </c>
      <c r="S53" s="32"/>
      <c r="T53" s="33">
        <f>MIN(R53,R55)</f>
        <v>17.600000000000001</v>
      </c>
    </row>
    <row r="54" spans="1:56" ht="29.25" customHeight="1">
      <c r="T54" s="33"/>
      <c r="U54" s="123" t="s">
        <v>26</v>
      </c>
    </row>
    <row r="55" spans="1:56" ht="29.25" customHeight="1">
      <c r="R55" s="32">
        <f>IF(G6&lt;=400,20,0)</f>
        <v>20</v>
      </c>
      <c r="S55" s="32"/>
      <c r="T55" s="33"/>
      <c r="V55" s="33"/>
      <c r="W55" s="33"/>
      <c r="X55" s="33"/>
      <c r="Y55" s="33"/>
      <c r="Z55" s="33"/>
      <c r="AA55" s="46">
        <f>IF(G6&lt;=400,W57,W59)</f>
        <v>17.600000000000001</v>
      </c>
      <c r="AB55" s="46"/>
      <c r="AC55" s="46"/>
    </row>
    <row r="56" spans="1:56" ht="29.25" customHeight="1">
      <c r="V56" s="24"/>
      <c r="W56" s="24"/>
      <c r="X56" s="24"/>
      <c r="Y56" s="24"/>
      <c r="Z56" s="24"/>
      <c r="AA56" s="24"/>
      <c r="AB56" s="24"/>
    </row>
    <row r="57" spans="1:56" ht="29.25" customHeight="1">
      <c r="D57" s="34"/>
      <c r="E57" s="34"/>
      <c r="R57" s="32">
        <f>IF(G6&gt;=500,6*G12/10,0)</f>
        <v>0</v>
      </c>
      <c r="S57" s="32"/>
      <c r="T57" s="33">
        <f>MIN(R57,R59)</f>
        <v>0</v>
      </c>
      <c r="U57" s="25"/>
      <c r="V57" s="24"/>
      <c r="W57" s="39">
        <f>MIN(P51,T53,P61)</f>
        <v>17.600000000000001</v>
      </c>
      <c r="X57" s="39"/>
      <c r="Y57" s="24"/>
      <c r="Z57" s="24"/>
      <c r="AA57" s="24"/>
      <c r="AB57" s="24"/>
    </row>
    <row r="58" spans="1:56" ht="29.25" customHeight="1">
      <c r="D58" s="34"/>
      <c r="E58" s="34"/>
      <c r="T58" s="33"/>
      <c r="U58" s="123" t="s">
        <v>26</v>
      </c>
      <c r="V58" s="24"/>
      <c r="W58" s="39"/>
      <c r="X58" s="39"/>
      <c r="Y58" s="24"/>
      <c r="Z58" s="24"/>
      <c r="AA58" s="24"/>
      <c r="AB58" s="24"/>
    </row>
    <row r="59" spans="1:56" ht="29.25" customHeight="1">
      <c r="R59" s="32">
        <f>IF(G6&gt;=500,15,0)</f>
        <v>0</v>
      </c>
      <c r="S59" s="32"/>
      <c r="T59" s="33"/>
      <c r="U59" s="25"/>
      <c r="V59" s="24"/>
      <c r="W59" s="39">
        <f>MIN(P51,T57,P61)</f>
        <v>0</v>
      </c>
      <c r="X59" s="39"/>
      <c r="Y59" s="24"/>
      <c r="Z59" s="24"/>
      <c r="AA59" s="24"/>
      <c r="AB59" s="24"/>
    </row>
    <row r="60" spans="1:56" ht="29.25" customHeight="1">
      <c r="U60" s="25"/>
      <c r="V60" s="24"/>
      <c r="W60" s="39"/>
      <c r="X60" s="39"/>
      <c r="Y60" s="24"/>
      <c r="Z60" s="24"/>
      <c r="AA60" s="24"/>
      <c r="AB60" s="24"/>
      <c r="AJ60" s="4"/>
      <c r="AK60" s="4"/>
      <c r="AL60" s="4"/>
      <c r="AM60" s="4"/>
    </row>
    <row r="61" spans="1:56" ht="29.25" customHeight="1">
      <c r="L61" s="32">
        <f>20</f>
        <v>20</v>
      </c>
      <c r="M61" s="32"/>
      <c r="P61" s="23">
        <f>L61</f>
        <v>20</v>
      </c>
      <c r="Q61" s="22" t="s">
        <v>26</v>
      </c>
      <c r="U61" s="25"/>
      <c r="V61" s="24"/>
      <c r="W61" s="24"/>
      <c r="X61" s="24"/>
      <c r="Y61" s="24"/>
      <c r="Z61" s="24"/>
      <c r="AA61" s="24"/>
      <c r="AB61" s="24"/>
      <c r="AJ61" s="4"/>
      <c r="AK61" s="4"/>
      <c r="AL61" s="4"/>
      <c r="AM61" s="4"/>
    </row>
    <row r="62" spans="1:56" ht="29.25" customHeight="1">
      <c r="U62" s="25"/>
      <c r="V62" s="24"/>
      <c r="W62" s="24"/>
      <c r="X62" s="24"/>
      <c r="Y62" s="24"/>
      <c r="Z62" s="24"/>
      <c r="AA62" s="24"/>
      <c r="AB62" s="24"/>
      <c r="AD62" s="36" t="s">
        <v>3</v>
      </c>
      <c r="AE62" s="36"/>
      <c r="AF62" s="126">
        <f>AE83</f>
        <v>10.30052292943844</v>
      </c>
      <c r="AG62" s="126"/>
      <c r="AO62" s="1" t="s">
        <v>0</v>
      </c>
      <c r="AP62" s="46">
        <f>AP85</f>
        <v>600</v>
      </c>
      <c r="AQ62" s="46"/>
    </row>
    <row r="63" spans="1:56" ht="29.25" customHeight="1">
      <c r="D63" s="5"/>
      <c r="I63" s="33" t="s">
        <v>10</v>
      </c>
      <c r="J63" s="33"/>
      <c r="K63" s="33"/>
      <c r="L63" s="33"/>
      <c r="M63" s="33"/>
      <c r="N63" s="5"/>
      <c r="O63" s="5"/>
      <c r="P63" s="5"/>
      <c r="Q63" s="5"/>
      <c r="R63" s="5"/>
      <c r="S63" s="5"/>
      <c r="T63" s="5"/>
      <c r="U63" s="17"/>
      <c r="V63" s="18"/>
      <c r="W63" s="18"/>
      <c r="X63" s="18"/>
      <c r="Y63" s="18"/>
      <c r="Z63" s="18"/>
      <c r="AA63" s="24"/>
      <c r="AB63" s="24"/>
      <c r="AD63" s="36" t="s">
        <v>3</v>
      </c>
      <c r="AE63" s="36"/>
      <c r="AF63" s="126">
        <f>AE84</f>
        <v>10.30052292943844</v>
      </c>
      <c r="AG63" s="126"/>
      <c r="AX63" s="5"/>
      <c r="AY63" s="5"/>
      <c r="AZ63" s="5"/>
      <c r="BA63" s="5"/>
      <c r="BB63" s="5"/>
      <c r="BC63" s="5"/>
      <c r="BD63" s="5"/>
    </row>
    <row r="64" spans="1:56" ht="29.25" customHeight="1">
      <c r="D64" s="5"/>
      <c r="N64" s="5"/>
      <c r="O64" s="5"/>
      <c r="P64" s="5"/>
      <c r="Q64" s="5"/>
      <c r="R64" s="5"/>
      <c r="S64" s="5"/>
      <c r="T64" s="5"/>
      <c r="U64" s="17"/>
      <c r="V64" s="18"/>
      <c r="W64" s="18"/>
      <c r="X64" s="18"/>
      <c r="Y64" s="18"/>
      <c r="Z64" s="18"/>
      <c r="AA64" s="24"/>
      <c r="AB64" s="24"/>
      <c r="AX64" s="5"/>
      <c r="AY64" s="5"/>
      <c r="AZ64" s="5"/>
      <c r="BA64" s="5"/>
      <c r="BB64" s="5"/>
      <c r="BC64" s="5"/>
      <c r="BD64" s="5"/>
    </row>
    <row r="65" spans="2:84" ht="29.25" customHeight="1">
      <c r="V65" s="24"/>
      <c r="W65" s="24"/>
      <c r="X65" s="24"/>
      <c r="Y65" s="24"/>
      <c r="Z65" s="24"/>
      <c r="AA65" s="24"/>
      <c r="AB65" s="24"/>
      <c r="AC65" s="60" t="s">
        <v>17</v>
      </c>
      <c r="AD65" s="60"/>
      <c r="AE65" s="60"/>
      <c r="AF65" s="60"/>
      <c r="AG65" s="60"/>
      <c r="AO65" s="6"/>
      <c r="AP65" s="6"/>
      <c r="AQ65" s="6"/>
      <c r="AR65" s="6"/>
      <c r="AS65" s="6"/>
      <c r="AT65" s="6"/>
      <c r="AU65" s="6"/>
      <c r="AV65" s="6"/>
    </row>
    <row r="66" spans="2:84" ht="29.25" customHeight="1">
      <c r="R66" s="4"/>
      <c r="S66" s="4"/>
      <c r="AO66" s="6"/>
      <c r="AP66" s="6"/>
      <c r="AQ66" s="6"/>
      <c r="AR66" s="6"/>
      <c r="AS66" s="6"/>
      <c r="AT66" s="6"/>
      <c r="AU66" s="6"/>
      <c r="AV66" s="6"/>
    </row>
    <row r="67" spans="2:84" ht="29.25" customHeight="1">
      <c r="K67" s="32"/>
      <c r="L67" s="32"/>
      <c r="N67" s="103"/>
      <c r="O67" s="112"/>
      <c r="R67" s="33">
        <f>6*G12</f>
        <v>132</v>
      </c>
      <c r="S67" s="33"/>
      <c r="T67" s="133" t="s">
        <v>25</v>
      </c>
      <c r="W67" s="25"/>
      <c r="X67" s="25"/>
      <c r="Y67" s="25"/>
      <c r="Z67" s="25"/>
      <c r="AA67" s="25"/>
      <c r="AO67" s="6"/>
      <c r="AP67" s="6"/>
      <c r="AQ67" s="6"/>
      <c r="AR67" s="6"/>
      <c r="AS67" s="6"/>
      <c r="AT67" s="6"/>
      <c r="AU67" s="6"/>
      <c r="AV67" s="6"/>
    </row>
    <row r="68" spans="2:84" ht="29.25" customHeight="1">
      <c r="K68" s="32"/>
      <c r="L68" s="32"/>
      <c r="N68" s="103"/>
      <c r="O68" s="112"/>
      <c r="R68" s="33"/>
      <c r="S68" s="33"/>
      <c r="T68" s="133"/>
      <c r="W68" s="25"/>
      <c r="X68" s="25"/>
      <c r="Y68" s="25"/>
      <c r="Z68" s="25"/>
      <c r="AA68" s="25"/>
      <c r="AO68" s="4"/>
      <c r="AP68" s="4"/>
      <c r="AQ68" s="4"/>
      <c r="AR68" s="4"/>
      <c r="AS68" s="4"/>
      <c r="AT68" s="4"/>
      <c r="AU68" s="4"/>
      <c r="AV68" s="4"/>
    </row>
    <row r="69" spans="2:84" ht="29.25" customHeight="1">
      <c r="B69" s="34" t="s">
        <v>27</v>
      </c>
      <c r="C69" s="34"/>
      <c r="D69" s="34"/>
      <c r="E69" s="14"/>
      <c r="F69" s="14"/>
      <c r="K69" s="32"/>
      <c r="L69" s="32"/>
      <c r="N69" s="103"/>
      <c r="O69" s="112"/>
      <c r="R69" s="4"/>
      <c r="S69" s="4"/>
      <c r="W69" s="25"/>
      <c r="X69" s="25"/>
      <c r="Y69" s="25"/>
      <c r="Z69" s="25"/>
      <c r="AA69" s="25"/>
      <c r="AO69" s="4"/>
      <c r="AP69" s="4"/>
      <c r="AQ69" s="4"/>
      <c r="AR69" s="4"/>
      <c r="AS69" s="4"/>
      <c r="AT69" s="4"/>
      <c r="AU69" s="4"/>
      <c r="AV69" s="4"/>
    </row>
    <row r="70" spans="2:84" ht="29.25" customHeight="1">
      <c r="K70" s="32"/>
      <c r="L70" s="32"/>
      <c r="N70" s="103"/>
      <c r="O70" s="112"/>
      <c r="R70" s="4"/>
      <c r="S70" s="4"/>
      <c r="T70" s="118"/>
      <c r="U70" s="135"/>
      <c r="W70" s="25"/>
      <c r="X70" s="25"/>
      <c r="Y70" s="25"/>
      <c r="Z70" s="25"/>
      <c r="AA70" s="25"/>
      <c r="AO70" s="4"/>
      <c r="AP70" s="4"/>
      <c r="AQ70" s="4"/>
      <c r="AR70" s="4"/>
      <c r="AS70" s="4"/>
      <c r="AT70" s="4"/>
      <c r="AU70" s="4"/>
      <c r="AV70" s="4"/>
    </row>
    <row r="71" spans="2:84" ht="29.25" customHeight="1">
      <c r="K71" s="32"/>
      <c r="L71" s="32"/>
      <c r="N71" s="103"/>
      <c r="O71" s="112"/>
      <c r="S71" s="4"/>
      <c r="T71" s="154"/>
      <c r="U71" s="135"/>
      <c r="V71" s="24"/>
      <c r="W71" s="24"/>
      <c r="X71" s="24"/>
      <c r="Y71" s="24"/>
      <c r="Z71" s="24"/>
      <c r="AA71" s="24"/>
      <c r="AB71" s="25"/>
      <c r="AD71" s="36" t="s">
        <v>1</v>
      </c>
      <c r="AE71" s="36"/>
      <c r="AF71" s="42">
        <f>MIN(R67,T72,P79)/10</f>
        <v>13.2</v>
      </c>
      <c r="AG71" s="42"/>
      <c r="AO71" s="4"/>
      <c r="AP71" s="4"/>
      <c r="AQ71" s="4"/>
      <c r="AR71" s="4"/>
      <c r="AS71" s="4"/>
      <c r="AT71" s="4"/>
      <c r="AU71" s="4"/>
      <c r="AV71" s="4"/>
    </row>
    <row r="72" spans="2:84" ht="29.25" customHeight="1">
      <c r="O72" s="47"/>
      <c r="P72" s="47"/>
      <c r="R72" s="131"/>
      <c r="S72" s="109"/>
      <c r="T72" s="33">
        <v>150</v>
      </c>
      <c r="U72" s="133" t="s">
        <v>25</v>
      </c>
      <c r="V72" s="24"/>
      <c r="W72" s="24"/>
      <c r="X72" s="24"/>
      <c r="Y72" s="24"/>
      <c r="Z72" s="24"/>
      <c r="AA72" s="24"/>
      <c r="AB72" s="25"/>
      <c r="AC72" s="25"/>
      <c r="AD72" s="25"/>
      <c r="AE72" s="25"/>
      <c r="AF72" s="25"/>
      <c r="AG72" s="25"/>
    </row>
    <row r="73" spans="2:84" ht="29.25" customHeight="1">
      <c r="O73" s="47"/>
      <c r="P73" s="47"/>
      <c r="R73" s="110"/>
      <c r="S73" s="111"/>
      <c r="T73" s="33"/>
      <c r="U73" s="133"/>
      <c r="V73" s="24"/>
      <c r="W73" s="24"/>
      <c r="X73" s="24"/>
      <c r="Y73" s="24"/>
      <c r="Z73" s="24"/>
      <c r="AA73" s="24"/>
      <c r="AB73" s="25"/>
      <c r="AC73" s="25"/>
      <c r="AD73" s="25"/>
      <c r="AE73" s="25"/>
      <c r="AF73" s="25"/>
      <c r="AG73" s="25"/>
      <c r="AO73" s="4"/>
      <c r="AP73" s="4"/>
      <c r="AQ73" s="4"/>
      <c r="AR73" s="4"/>
      <c r="AS73" s="4"/>
      <c r="AT73" s="4"/>
      <c r="AU73" s="4"/>
      <c r="AV73" s="4"/>
    </row>
    <row r="74" spans="2:84" ht="29.25" customHeight="1">
      <c r="P74" s="32"/>
      <c r="Q74" s="32"/>
      <c r="R74" s="32"/>
      <c r="T74" s="152"/>
      <c r="U74" s="135"/>
      <c r="V74" s="24"/>
      <c r="W74" s="39">
        <f>MIN(T74:T77)</f>
        <v>0</v>
      </c>
      <c r="X74" s="39"/>
      <c r="Y74" s="40">
        <f>MIN(N67,N69,N70,R72,T74,T76)</f>
        <v>0</v>
      </c>
      <c r="Z74" s="39"/>
      <c r="AA74" s="24"/>
      <c r="AB74" s="25"/>
      <c r="AC74" s="25"/>
      <c r="AD74" s="25"/>
      <c r="AE74" s="25"/>
      <c r="AF74" s="25"/>
      <c r="AG74" s="25"/>
      <c r="AO74" s="4"/>
      <c r="AP74" s="4"/>
      <c r="AQ74" s="4"/>
      <c r="AR74" s="31" t="s">
        <v>2</v>
      </c>
      <c r="AS74" s="31"/>
      <c r="AT74" s="49">
        <v>280</v>
      </c>
      <c r="AU74" s="49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</row>
    <row r="75" spans="2:84" ht="29.25" customHeight="1">
      <c r="P75" s="32"/>
      <c r="Q75" s="32"/>
      <c r="R75" s="32"/>
      <c r="T75" s="153"/>
      <c r="U75" s="135"/>
      <c r="V75" s="24"/>
      <c r="W75" s="39"/>
      <c r="X75" s="39"/>
      <c r="Y75" s="39"/>
      <c r="Z75" s="39"/>
      <c r="AA75" s="24"/>
      <c r="AB75" s="25"/>
      <c r="AC75" s="25"/>
      <c r="AD75" s="25"/>
      <c r="AE75" s="25"/>
      <c r="AF75" s="25"/>
      <c r="AG75" s="25"/>
      <c r="AO75" s="4"/>
      <c r="AP75" s="4"/>
      <c r="AQ75" s="4"/>
      <c r="AR75" s="4"/>
      <c r="AS75" s="4"/>
      <c r="AT75" s="4"/>
      <c r="AU75" s="4"/>
      <c r="AV75" s="4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</row>
    <row r="76" spans="2:84" ht="29.25" customHeight="1">
      <c r="P76" s="32"/>
      <c r="Q76" s="32"/>
      <c r="R76" s="32"/>
      <c r="T76" s="32"/>
      <c r="V76" s="24"/>
      <c r="W76" s="38">
        <f>MIN(T78:T81)</f>
        <v>0</v>
      </c>
      <c r="X76" s="39"/>
      <c r="Y76" s="38">
        <f>MIN(N67,N69,N70,R72,T78,T80)</f>
        <v>0</v>
      </c>
      <c r="Z76" s="39"/>
      <c r="AA76" s="24"/>
      <c r="AB76" s="25"/>
      <c r="AC76" s="25"/>
      <c r="AD76" s="25"/>
      <c r="AE76" s="25"/>
      <c r="AF76" s="25"/>
      <c r="AG76" s="25"/>
      <c r="AO76" s="4"/>
      <c r="AP76" s="4"/>
      <c r="AQ76" s="4"/>
      <c r="AR76" s="4"/>
      <c r="AS76" s="4"/>
      <c r="AT76" s="4"/>
      <c r="AU76" s="4"/>
      <c r="AV76" s="4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</row>
    <row r="77" spans="2:84" ht="29.25" customHeight="1">
      <c r="D77" s="34"/>
      <c r="E77" s="34"/>
      <c r="F77" s="34"/>
      <c r="N77" s="7"/>
      <c r="O77" s="7"/>
      <c r="P77" s="32"/>
      <c r="Q77" s="32"/>
      <c r="R77" s="32"/>
      <c r="S77" s="7"/>
      <c r="T77" s="32"/>
      <c r="U77" s="7"/>
      <c r="V77" s="19"/>
      <c r="W77" s="39"/>
      <c r="X77" s="39"/>
      <c r="Y77" s="39"/>
      <c r="Z77" s="39"/>
      <c r="AA77" s="24"/>
      <c r="AB77" s="25"/>
      <c r="AC77" s="25"/>
      <c r="AD77" s="25"/>
      <c r="AE77" s="25"/>
      <c r="AF77" s="25"/>
      <c r="AG77" s="25"/>
      <c r="AW77" s="7"/>
      <c r="AX77" s="7"/>
      <c r="AY77" s="7"/>
      <c r="AZ77" s="7"/>
      <c r="BA77" s="7"/>
      <c r="BB77" s="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</row>
    <row r="78" spans="2:84" ht="29.25" customHeight="1">
      <c r="D78" s="7"/>
      <c r="K78" s="155" t="s">
        <v>28</v>
      </c>
      <c r="L78" s="155"/>
      <c r="M78" s="155"/>
      <c r="N78" s="159">
        <v>9</v>
      </c>
      <c r="O78" s="159"/>
      <c r="P78" s="7"/>
      <c r="Q78" s="134"/>
      <c r="R78" s="134"/>
      <c r="S78" s="7"/>
      <c r="T78" s="47"/>
      <c r="U78" s="7"/>
      <c r="V78" s="19"/>
      <c r="W78" s="19"/>
      <c r="X78" s="19"/>
      <c r="Y78" s="19"/>
      <c r="Z78" s="19"/>
      <c r="AA78" s="24"/>
      <c r="AB78" s="25"/>
      <c r="AC78" s="25"/>
      <c r="AD78" s="25"/>
      <c r="AE78" s="25"/>
      <c r="AF78" s="25"/>
      <c r="AG78" s="25"/>
      <c r="AW78" s="7"/>
      <c r="AX78" s="7"/>
      <c r="AY78" s="7"/>
      <c r="AZ78" s="7"/>
      <c r="BA78" s="7"/>
      <c r="BB78" s="7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</row>
    <row r="79" spans="2:84" ht="29.25" customHeight="1">
      <c r="D79" s="7"/>
      <c r="N79" s="157">
        <v>21</v>
      </c>
      <c r="O79" s="157"/>
      <c r="P79" s="46">
        <f>((N78*0.785*(G14/10)^2)/N79)*1000</f>
        <v>336.42857142857144</v>
      </c>
      <c r="Q79" s="133" t="s">
        <v>25</v>
      </c>
      <c r="R79" s="135"/>
      <c r="S79" s="7"/>
      <c r="T79" s="47"/>
      <c r="U79" s="7"/>
      <c r="V79" s="19"/>
      <c r="W79" s="19"/>
      <c r="X79" s="19"/>
      <c r="Y79" s="19"/>
      <c r="Z79" s="19"/>
      <c r="AA79" s="24"/>
      <c r="AB79" s="25"/>
      <c r="AC79" s="25"/>
      <c r="AD79" s="25"/>
      <c r="AE79" s="25"/>
      <c r="AF79" s="25"/>
      <c r="AG79" s="25"/>
      <c r="AW79" s="7"/>
      <c r="AX79" s="7"/>
      <c r="AY79" s="7"/>
      <c r="AZ79" s="7"/>
      <c r="BA79" s="7"/>
      <c r="BB79" s="7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</row>
    <row r="80" spans="2:84" ht="29.25" customHeight="1">
      <c r="N80" s="158"/>
      <c r="O80" s="158"/>
      <c r="P80" s="46"/>
      <c r="Q80" s="133"/>
      <c r="R80" s="135"/>
      <c r="T80" s="32"/>
      <c r="V80" s="24"/>
      <c r="W80" s="24"/>
      <c r="X80" s="24"/>
      <c r="Y80" s="24"/>
      <c r="Z80" s="24"/>
      <c r="AA80" s="24"/>
      <c r="AB80" s="25"/>
      <c r="AC80" s="25"/>
      <c r="AD80" s="25"/>
      <c r="AE80" s="25"/>
      <c r="AF80" s="25"/>
      <c r="AG80" s="25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</row>
    <row r="81" spans="2:84" ht="29.25" customHeight="1">
      <c r="P81" s="4"/>
      <c r="Q81" s="4"/>
      <c r="R81" s="4"/>
      <c r="T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</row>
    <row r="82" spans="2:84" ht="29.25" customHeight="1">
      <c r="T82" s="22">
        <f>G2</f>
        <v>600</v>
      </c>
      <c r="U82" s="33">
        <f>1/4*MIN(T82,T84)</f>
        <v>150</v>
      </c>
      <c r="V82" s="33"/>
    </row>
    <row r="83" spans="2:84" ht="29.25" customHeight="1">
      <c r="U83" s="33"/>
      <c r="V83" s="33"/>
      <c r="W83" s="22" t="s">
        <v>25</v>
      </c>
      <c r="X83" s="40">
        <f>MIN($U$82,$U$84,$N$88,$S$91,$P$94)</f>
        <v>150</v>
      </c>
      <c r="Y83" s="39"/>
      <c r="Z83" s="40">
        <f>MIN($U$82,$U$84,$N$88,$S$91,$P$94,$V$98)</f>
        <v>150</v>
      </c>
      <c r="AA83" s="39"/>
      <c r="AC83" s="36" t="s">
        <v>3</v>
      </c>
      <c r="AD83" s="36"/>
      <c r="AE83" s="126">
        <f>(MIN(U82,U86,U89,U98))/10</f>
        <v>10.30052292943844</v>
      </c>
      <c r="AF83" s="126"/>
      <c r="AG83" s="126"/>
      <c r="AV83" s="23"/>
      <c r="AW83" s="23">
        <f>G2</f>
        <v>600</v>
      </c>
    </row>
    <row r="84" spans="2:84" ht="29.25" customHeight="1">
      <c r="J84" s="44"/>
      <c r="K84" s="45"/>
      <c r="L84" s="45"/>
      <c r="M84" s="45"/>
      <c r="N84" s="45"/>
      <c r="O84" s="45"/>
      <c r="T84" s="22">
        <f>G4</f>
        <v>600</v>
      </c>
      <c r="U84" s="33"/>
      <c r="V84" s="33"/>
      <c r="X84" s="39"/>
      <c r="Y84" s="39"/>
      <c r="Z84" s="39"/>
      <c r="AA84" s="39"/>
      <c r="AC84" s="36" t="s">
        <v>3</v>
      </c>
      <c r="AD84" s="36"/>
      <c r="AE84" s="126">
        <f>(MIN(U82,U86,U89,U93,U98))/10</f>
        <v>10.30052292943844</v>
      </c>
      <c r="AF84" s="126"/>
      <c r="AG84" s="126"/>
      <c r="AV84" s="26"/>
      <c r="AW84" s="26">
        <f>G4</f>
        <v>600</v>
      </c>
    </row>
    <row r="85" spans="2:84" ht="29.25" customHeight="1">
      <c r="D85" s="34"/>
      <c r="E85" s="34"/>
      <c r="F85" s="34"/>
      <c r="G85" s="34"/>
      <c r="X85" s="40">
        <f>MIN($U$86,$U$88,$N$88,$S$91,$P$94)</f>
        <v>132</v>
      </c>
      <c r="Y85" s="39"/>
      <c r="Z85" s="40">
        <f>MIN($U$86,$U$88,$N$88,$S$91,$P$94,$V$98)</f>
        <v>132</v>
      </c>
      <c r="AA85" s="39"/>
      <c r="AO85" s="1" t="s">
        <v>0</v>
      </c>
      <c r="AP85" s="46">
        <f>MAX(AW83,AW84,AX85,AX87)</f>
        <v>600</v>
      </c>
      <c r="AQ85" s="46"/>
      <c r="AR85" s="34" t="s">
        <v>4</v>
      </c>
      <c r="AS85" s="34"/>
      <c r="AT85" s="34"/>
      <c r="AU85" s="34"/>
      <c r="AV85" s="33"/>
      <c r="AW85" s="33"/>
      <c r="AX85" s="33">
        <f>(1/6)*AT74</f>
        <v>46.666666666666664</v>
      </c>
    </row>
    <row r="86" spans="2:84" ht="29.25" customHeight="1">
      <c r="D86" s="93"/>
      <c r="E86" s="93"/>
      <c r="F86" s="93"/>
      <c r="T86" s="32">
        <f>6*G12</f>
        <v>132</v>
      </c>
      <c r="U86" s="33">
        <f>T86</f>
        <v>132</v>
      </c>
      <c r="V86" s="33"/>
      <c r="W86" s="123" t="s">
        <v>25</v>
      </c>
      <c r="X86" s="39"/>
      <c r="Y86" s="39"/>
      <c r="Z86" s="39"/>
      <c r="AA86" s="39"/>
      <c r="AB86" s="60" t="s">
        <v>17</v>
      </c>
      <c r="AC86" s="60"/>
      <c r="AD86" s="60"/>
      <c r="AE86" s="60"/>
      <c r="AF86" s="60"/>
      <c r="AG86" s="60"/>
      <c r="AV86" s="33"/>
      <c r="AW86" s="33"/>
      <c r="AX86" s="33"/>
    </row>
    <row r="87" spans="2:84" ht="29.25" customHeight="1">
      <c r="B87" s="34" t="s">
        <v>24</v>
      </c>
      <c r="C87" s="34"/>
      <c r="D87" s="34"/>
      <c r="E87" s="34"/>
      <c r="J87" s="44"/>
      <c r="K87" s="45"/>
      <c r="L87" s="45"/>
      <c r="M87" s="45"/>
      <c r="N87" s="45"/>
      <c r="O87" s="45"/>
      <c r="T87" s="32"/>
      <c r="U87" s="33"/>
      <c r="V87" s="33"/>
      <c r="X87" s="24"/>
      <c r="Y87" s="24"/>
      <c r="Z87" s="24"/>
      <c r="AA87" s="24"/>
      <c r="AV87" s="33"/>
      <c r="AW87" s="33"/>
      <c r="AX87" s="33">
        <v>45</v>
      </c>
    </row>
    <row r="88" spans="2:84" ht="29.25" customHeight="1">
      <c r="L88" s="32"/>
      <c r="M88" s="32"/>
      <c r="N88" s="108"/>
      <c r="O88" s="109"/>
      <c r="U88" s="103"/>
      <c r="V88" s="112"/>
      <c r="X88" s="25"/>
      <c r="Y88" s="25"/>
      <c r="Z88" s="25"/>
      <c r="AA88" s="25"/>
      <c r="AV88" s="33"/>
      <c r="AW88" s="33"/>
      <c r="AX88" s="33"/>
    </row>
    <row r="89" spans="2:84" ht="29.25" customHeight="1">
      <c r="L89" s="32"/>
      <c r="M89" s="32"/>
      <c r="N89" s="110"/>
      <c r="O89" s="111"/>
      <c r="S89" s="32" t="s">
        <v>23</v>
      </c>
      <c r="U89" s="114">
        <v>125</v>
      </c>
      <c r="V89" s="115"/>
      <c r="W89" s="112" t="s">
        <v>25</v>
      </c>
      <c r="X89" s="25"/>
      <c r="Y89" s="25"/>
      <c r="Z89" s="25"/>
      <c r="AA89" s="25"/>
    </row>
    <row r="90" spans="2:84" ht="29.25" customHeight="1">
      <c r="E90" s="4"/>
      <c r="F90" s="4"/>
      <c r="G90" s="4"/>
      <c r="H90" s="4"/>
      <c r="I90" s="4"/>
      <c r="J90" s="48"/>
      <c r="K90" s="32"/>
      <c r="L90" s="32"/>
      <c r="M90" s="32"/>
      <c r="N90" s="32"/>
      <c r="O90" s="32"/>
      <c r="S90" s="32"/>
      <c r="U90" s="116"/>
      <c r="V90" s="117"/>
      <c r="W90" s="112"/>
      <c r="X90" s="25"/>
      <c r="Y90" s="25"/>
      <c r="Z90" s="25"/>
      <c r="AA90" s="14"/>
      <c r="AB90" s="4"/>
      <c r="AC90" s="41" t="s">
        <v>11</v>
      </c>
      <c r="AD90" s="41"/>
      <c r="AE90" s="41"/>
      <c r="AF90" s="41"/>
      <c r="AG90" s="41"/>
      <c r="AH90" s="4"/>
      <c r="AI90" s="4"/>
      <c r="AO90" s="43" t="s">
        <v>13</v>
      </c>
      <c r="AP90" s="43"/>
      <c r="AQ90" s="43"/>
      <c r="AR90" s="43"/>
      <c r="AS90" s="43"/>
    </row>
    <row r="91" spans="2:84" ht="29.25" customHeight="1">
      <c r="B91" s="34"/>
      <c r="C91" s="34"/>
      <c r="D91" s="34"/>
      <c r="E91" s="34"/>
      <c r="F91" s="4"/>
      <c r="G91" s="4"/>
      <c r="H91" s="4"/>
      <c r="I91" s="4"/>
      <c r="J91" s="4"/>
      <c r="K91" s="4"/>
      <c r="L91" s="4"/>
      <c r="M91" s="4"/>
      <c r="P91" s="47"/>
      <c r="Q91" s="47"/>
      <c r="R91" s="47"/>
      <c r="S91" s="101"/>
      <c r="T91" s="113"/>
      <c r="V91" s="25"/>
      <c r="W91" s="25"/>
      <c r="X91" s="25"/>
      <c r="Y91" s="25"/>
      <c r="Z91" s="25"/>
      <c r="AA91" s="14"/>
      <c r="AB91" s="4"/>
      <c r="AC91" s="34" t="s">
        <v>12</v>
      </c>
      <c r="AD91" s="34"/>
      <c r="AE91" s="34"/>
      <c r="AF91" s="34"/>
      <c r="AG91" s="34"/>
      <c r="AH91" s="4"/>
      <c r="AI91" s="4"/>
      <c r="AO91" s="43"/>
      <c r="AP91" s="43"/>
      <c r="AQ91" s="43"/>
      <c r="AR91" s="43"/>
      <c r="AS91" s="43"/>
    </row>
    <row r="92" spans="2:84" ht="29.25" customHeight="1">
      <c r="E92" s="4"/>
      <c r="F92" s="4"/>
      <c r="G92" s="4"/>
      <c r="H92" s="4"/>
      <c r="I92" s="4"/>
      <c r="J92" s="4"/>
      <c r="K92" s="4"/>
      <c r="L92" s="4"/>
      <c r="M92" s="4"/>
      <c r="P92" s="47"/>
      <c r="Q92" s="47"/>
      <c r="R92" s="47"/>
      <c r="S92" s="113"/>
      <c r="T92" s="113"/>
      <c r="V92" s="25"/>
      <c r="W92" s="25"/>
      <c r="X92" s="25"/>
      <c r="Y92" s="25"/>
      <c r="Z92" s="25"/>
      <c r="AA92" s="14"/>
      <c r="AB92" s="4"/>
      <c r="AC92" s="4"/>
      <c r="AD92" s="4"/>
      <c r="AE92" s="4"/>
      <c r="AF92" s="4"/>
      <c r="AG92" s="4"/>
      <c r="AH92" s="4"/>
      <c r="AI92" s="4"/>
    </row>
    <row r="93" spans="2:84" ht="29.25" customHeight="1">
      <c r="U93" s="89">
        <v>150</v>
      </c>
      <c r="V93" s="89"/>
      <c r="W93" s="112" t="s">
        <v>25</v>
      </c>
      <c r="X93" s="25"/>
      <c r="Y93" s="25"/>
      <c r="Z93" s="25"/>
      <c r="AA93" s="25"/>
    </row>
    <row r="94" spans="2:84" ht="29.25" customHeight="1">
      <c r="N94" s="32"/>
      <c r="O94" s="32"/>
      <c r="P94" s="119"/>
      <c r="U94" s="89"/>
      <c r="V94" s="89"/>
      <c r="W94" s="112"/>
      <c r="X94" s="25"/>
      <c r="Y94" s="25"/>
      <c r="Z94" s="25"/>
      <c r="AA94" s="25"/>
    </row>
    <row r="95" spans="2:84" ht="29.25" customHeight="1">
      <c r="N95" s="32"/>
      <c r="O95" s="32"/>
      <c r="P95" s="120"/>
      <c r="U95" s="89"/>
      <c r="V95" s="89"/>
      <c r="W95" s="112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</row>
    <row r="96" spans="2:84" ht="29.25" customHeight="1"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</row>
    <row r="97" spans="4:54" ht="29.25" customHeight="1">
      <c r="Y97" s="24"/>
      <c r="Z97" s="24"/>
      <c r="AA97" s="24"/>
      <c r="AB97" s="24"/>
      <c r="AC97" s="24"/>
      <c r="AD97" s="40">
        <f>MIN($U$82,$U$84,$N$88,$S$91,$P$94,$T$103,$T$105)</f>
        <v>150</v>
      </c>
      <c r="AE97" s="39"/>
      <c r="AF97" s="40">
        <f>MIN($U$82,$U$84,$N$88,$S$91,$P$94,$T$103,$T$105,$V$98)</f>
        <v>150</v>
      </c>
      <c r="AG97" s="39"/>
      <c r="AH97" s="24"/>
      <c r="AI97" s="24"/>
      <c r="AJ97" s="24"/>
      <c r="AK97" s="24"/>
      <c r="AL97" s="24"/>
      <c r="AM97" s="39">
        <f>IF(AND($G$6&lt;=400,$P$10&lt;=$P$12),AD97,IF(AND($G$6&lt;=400,$P$10&gt;$P$12),AD99,IF(AND($G$6&gt;=500,$P$10&lt;=$P$12),AD101,IF(AND($G$6&gt;=500,$P$10&gt;$P$12),AD103))))</f>
        <v>150</v>
      </c>
      <c r="AN97" s="39"/>
      <c r="AO97" s="91">
        <f>IF(AND($G$6&lt;=400,$P$10&lt;=$P$12),AF97,IF(AND($G$6&lt;=400,$P$10&gt;$P$12),AF99,IF(AND($G$6&gt;=500,$P$10&lt;=$P$12),AF101,IF(AND($G$6&gt;=500,$P$10&gt;$P$12),AF103))))</f>
        <v>150</v>
      </c>
      <c r="AP97" s="91"/>
      <c r="AQ97" s="24"/>
      <c r="AR97" s="24"/>
      <c r="AS97" s="24"/>
      <c r="AT97" s="25"/>
      <c r="AU97" s="25"/>
      <c r="AV97" s="25"/>
      <c r="AW97" s="25"/>
      <c r="AX97" s="25"/>
      <c r="AY97" s="25"/>
    </row>
    <row r="98" spans="4:54" ht="29.25" customHeight="1">
      <c r="J98" s="32"/>
      <c r="K98" s="32"/>
      <c r="L98" s="32"/>
      <c r="M98" s="32"/>
      <c r="N98" s="32"/>
      <c r="O98" s="32"/>
      <c r="P98" s="32"/>
      <c r="Q98" s="32"/>
      <c r="R98" s="32"/>
      <c r="U98" s="125">
        <f>(((G22/2)*0.785*G14^2)/J36)/J48</f>
        <v>103.00522929438439</v>
      </c>
      <c r="V98" s="125"/>
      <c r="W98" s="112" t="s">
        <v>25</v>
      </c>
      <c r="X98" s="122"/>
      <c r="Y98" s="24"/>
      <c r="Z98" s="24"/>
      <c r="AA98" s="24"/>
      <c r="AB98" s="24"/>
      <c r="AC98" s="24"/>
      <c r="AD98" s="39"/>
      <c r="AE98" s="39"/>
      <c r="AF98" s="39"/>
      <c r="AG98" s="39"/>
      <c r="AH98" s="24"/>
      <c r="AI98" s="24"/>
      <c r="AJ98" s="24"/>
      <c r="AK98" s="24"/>
      <c r="AL98" s="24"/>
      <c r="AM98" s="39"/>
      <c r="AN98" s="39"/>
      <c r="AO98" s="91"/>
      <c r="AP98" s="91"/>
      <c r="AQ98" s="24"/>
      <c r="AR98" s="24"/>
      <c r="AS98" s="24"/>
      <c r="AT98" s="25"/>
      <c r="AU98" s="25"/>
      <c r="AV98" s="25"/>
      <c r="AW98" s="25"/>
      <c r="AX98" s="25"/>
      <c r="AY98" s="25"/>
    </row>
    <row r="99" spans="4:54" ht="29.25" customHeight="1">
      <c r="J99" s="32"/>
      <c r="K99" s="32"/>
      <c r="L99" s="32"/>
      <c r="M99" s="32"/>
      <c r="N99" s="32"/>
      <c r="O99" s="32"/>
      <c r="P99" s="32"/>
      <c r="Q99" s="32"/>
      <c r="R99" s="32"/>
      <c r="U99" s="125"/>
      <c r="V99" s="125"/>
      <c r="W99" s="112"/>
      <c r="X99" s="122"/>
      <c r="Y99" s="24"/>
      <c r="Z99" s="24"/>
      <c r="AA99" s="24"/>
      <c r="AB99" s="24"/>
      <c r="AC99" s="24"/>
      <c r="AD99" s="40">
        <f>MIN($U$82,$U$84,$N$88,$S$91,$P$94,$T$107,$T$109)</f>
        <v>150</v>
      </c>
      <c r="AE99" s="39"/>
      <c r="AF99" s="40">
        <f>MIN($U$82,$U$84,$N$88,$S$91,$P$94,$T$107,$T$109,$V$98)</f>
        <v>150</v>
      </c>
      <c r="AG99" s="39"/>
      <c r="AH99" s="24"/>
      <c r="AI99" s="24"/>
      <c r="AJ99" s="24"/>
      <c r="AK99" s="24"/>
      <c r="AL99" s="24"/>
      <c r="AM99" s="39"/>
      <c r="AN99" s="39"/>
      <c r="AO99" s="91"/>
      <c r="AP99" s="91"/>
      <c r="AQ99" s="24"/>
      <c r="AR99" s="24"/>
      <c r="AS99" s="24"/>
      <c r="AT99" s="25"/>
      <c r="AU99" s="25"/>
      <c r="AV99" s="25"/>
      <c r="AW99" s="25"/>
      <c r="AX99" s="25"/>
      <c r="AY99" s="25"/>
    </row>
    <row r="100" spans="4:54" ht="29.25" customHeight="1">
      <c r="D100" s="92"/>
      <c r="E100" s="92"/>
      <c r="F100" s="92"/>
      <c r="J100" s="32"/>
      <c r="K100" s="32"/>
      <c r="L100" s="32"/>
      <c r="M100" s="32"/>
      <c r="N100" s="32"/>
      <c r="O100" s="32"/>
      <c r="P100" s="32"/>
      <c r="Q100" s="32"/>
      <c r="R100" s="32"/>
      <c r="U100" s="125"/>
      <c r="V100" s="125"/>
      <c r="W100" s="112"/>
      <c r="X100" s="122"/>
      <c r="Y100" s="24"/>
      <c r="Z100" s="24"/>
      <c r="AA100" s="24"/>
      <c r="AB100" s="24"/>
      <c r="AC100" s="24"/>
      <c r="AD100" s="39"/>
      <c r="AE100" s="39"/>
      <c r="AF100" s="39"/>
      <c r="AG100" s="39"/>
      <c r="AH100" s="24"/>
      <c r="AI100" s="24"/>
      <c r="AJ100" s="24"/>
      <c r="AK100" s="24"/>
      <c r="AL100" s="24"/>
      <c r="AM100" s="39"/>
      <c r="AN100" s="39"/>
      <c r="AO100" s="91"/>
      <c r="AP100" s="91"/>
      <c r="AQ100" s="24"/>
      <c r="AR100" s="24"/>
      <c r="AS100" s="24"/>
      <c r="AT100" s="25"/>
      <c r="AU100" s="25"/>
      <c r="AV100" s="25"/>
      <c r="AW100" s="25"/>
      <c r="AX100" s="25"/>
      <c r="AY100" s="25"/>
    </row>
    <row r="101" spans="4:54" ht="29.25" customHeight="1">
      <c r="Y101" s="24"/>
      <c r="Z101" s="24"/>
      <c r="AA101" s="24"/>
      <c r="AB101" s="24"/>
      <c r="AC101" s="24"/>
      <c r="AD101" s="40">
        <f>MIN($U$86,$U$88,$N$88,$S$91,$P$94,$T$103,$T$105)</f>
        <v>132</v>
      </c>
      <c r="AE101" s="39"/>
      <c r="AF101" s="40">
        <f>MIN($U$86,$U$88,$N$88,$S$91,$P$94,$T$103,$T$105,$V$98)</f>
        <v>132</v>
      </c>
      <c r="AG101" s="39"/>
      <c r="AH101" s="24"/>
      <c r="AI101" s="24"/>
      <c r="AJ101" s="24"/>
      <c r="AK101" s="24"/>
      <c r="AL101" s="24"/>
      <c r="AM101" s="39"/>
      <c r="AN101" s="39"/>
      <c r="AO101" s="91"/>
      <c r="AP101" s="91"/>
      <c r="AQ101" s="24"/>
      <c r="AR101" s="24"/>
      <c r="AS101" s="24"/>
      <c r="AT101" s="25"/>
      <c r="AU101" s="25"/>
      <c r="AV101" s="25"/>
      <c r="AW101" s="25"/>
      <c r="AX101" s="25"/>
      <c r="AY101" s="25"/>
    </row>
    <row r="102" spans="4:54" ht="29.25" customHeight="1">
      <c r="Y102" s="24"/>
      <c r="Z102" s="24"/>
      <c r="AA102" s="24"/>
      <c r="AB102" s="24"/>
      <c r="AC102" s="24"/>
      <c r="AD102" s="39"/>
      <c r="AE102" s="39"/>
      <c r="AF102" s="39"/>
      <c r="AG102" s="39"/>
      <c r="AH102" s="24"/>
      <c r="AI102" s="24"/>
      <c r="AJ102" s="24"/>
      <c r="AK102" s="24"/>
      <c r="AL102" s="24"/>
      <c r="AM102" s="39"/>
      <c r="AN102" s="39"/>
      <c r="AO102" s="91"/>
      <c r="AP102" s="91"/>
      <c r="AQ102" s="24"/>
      <c r="AR102" s="24"/>
      <c r="AS102" s="24"/>
      <c r="AT102" s="25"/>
      <c r="AU102" s="25"/>
      <c r="AV102" s="25"/>
      <c r="AW102" s="25"/>
      <c r="AX102" s="25"/>
      <c r="AY102" s="25"/>
    </row>
    <row r="103" spans="4:54" ht="29.25" customHeight="1">
      <c r="P103" s="32"/>
      <c r="Q103" s="32"/>
      <c r="R103" s="32"/>
      <c r="T103" s="32"/>
      <c r="W103" s="39">
        <f>MIN(T103:T106)</f>
        <v>0</v>
      </c>
      <c r="X103" s="39"/>
      <c r="Y103" s="40">
        <f>MIN(N96,N98,N99,R101,T103,T105)</f>
        <v>0</v>
      </c>
      <c r="Z103" s="39"/>
      <c r="AA103" s="24"/>
      <c r="AB103" s="24"/>
      <c r="AC103" s="24"/>
      <c r="AD103" s="40">
        <f>MIN($U$86,$U$88,$N$88,$S$91,$P$94,$T$107,$T$109)</f>
        <v>132</v>
      </c>
      <c r="AE103" s="39"/>
      <c r="AF103" s="40">
        <f>MIN($U$86,$U$88,$N$88,$S$91,$P$94,$T$107,$T$109,$V$98)</f>
        <v>132</v>
      </c>
      <c r="AG103" s="39"/>
      <c r="AH103" s="24"/>
      <c r="AI103" s="24"/>
      <c r="AJ103" s="24"/>
      <c r="AK103" s="24"/>
      <c r="AL103" s="24"/>
      <c r="AM103" s="39"/>
      <c r="AN103" s="39"/>
      <c r="AO103" s="91"/>
      <c r="AP103" s="91"/>
      <c r="AQ103" s="21"/>
      <c r="AR103" s="95"/>
      <c r="AS103" s="95"/>
      <c r="AT103" s="130"/>
      <c r="AU103" s="130"/>
      <c r="AV103" s="25"/>
      <c r="AW103" s="25"/>
      <c r="AX103" s="25"/>
      <c r="AY103" s="25"/>
    </row>
    <row r="104" spans="4:54" ht="29.25" customHeight="1">
      <c r="P104" s="32"/>
      <c r="Q104" s="32"/>
      <c r="R104" s="32"/>
      <c r="T104" s="32"/>
      <c r="W104" s="39"/>
      <c r="X104" s="39"/>
      <c r="Y104" s="39"/>
      <c r="Z104" s="39"/>
      <c r="AA104" s="24"/>
      <c r="AB104" s="24"/>
      <c r="AC104" s="24"/>
      <c r="AD104" s="39"/>
      <c r="AE104" s="39"/>
      <c r="AF104" s="39"/>
      <c r="AG104" s="39"/>
      <c r="AH104" s="24"/>
      <c r="AI104" s="24"/>
      <c r="AJ104" s="24"/>
      <c r="AK104" s="24"/>
      <c r="AL104" s="24"/>
      <c r="AM104" s="39"/>
      <c r="AN104" s="39"/>
      <c r="AO104" s="91"/>
      <c r="AP104" s="91"/>
      <c r="AQ104" s="21"/>
      <c r="AR104" s="21"/>
      <c r="AS104" s="21"/>
      <c r="AT104" s="14"/>
      <c r="AU104" s="14"/>
      <c r="AV104" s="14"/>
      <c r="AW104" s="25"/>
      <c r="AX104" s="25"/>
      <c r="AY104" s="25"/>
    </row>
    <row r="105" spans="4:54" ht="29.25" customHeight="1">
      <c r="P105" s="32"/>
      <c r="Q105" s="32"/>
      <c r="R105" s="32"/>
      <c r="T105" s="32"/>
      <c r="W105" s="38">
        <f>MIN(T107:T110)</f>
        <v>0</v>
      </c>
      <c r="X105" s="39"/>
      <c r="Y105" s="38">
        <f>$T$103</f>
        <v>0</v>
      </c>
      <c r="Z105" s="39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1"/>
      <c r="AP105" s="21"/>
      <c r="AQ105" s="21"/>
      <c r="AR105" s="21"/>
      <c r="AS105" s="21"/>
      <c r="AT105" s="14"/>
      <c r="AU105" s="14"/>
      <c r="AV105" s="14"/>
      <c r="AW105" s="25"/>
      <c r="AX105" s="25"/>
      <c r="AY105" s="25"/>
    </row>
    <row r="106" spans="4:54" ht="29.25" customHeight="1">
      <c r="D106" s="93"/>
      <c r="E106" s="93"/>
      <c r="F106" s="93"/>
      <c r="N106" s="7"/>
      <c r="O106" s="7"/>
      <c r="P106" s="32"/>
      <c r="Q106" s="32"/>
      <c r="R106" s="32"/>
      <c r="S106" s="7"/>
      <c r="T106" s="32"/>
      <c r="U106" s="7"/>
      <c r="V106" s="7"/>
      <c r="W106" s="39"/>
      <c r="X106" s="39"/>
      <c r="Y106" s="39"/>
      <c r="Z106" s="39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5"/>
      <c r="AU106" s="25"/>
      <c r="AV106" s="25"/>
      <c r="AW106" s="11"/>
      <c r="AX106" s="11"/>
      <c r="AY106" s="11"/>
      <c r="AZ106" s="7"/>
      <c r="BA106" s="7"/>
      <c r="BB106" s="7"/>
    </row>
    <row r="107" spans="4:54" ht="29.25" customHeight="1">
      <c r="D107" s="7"/>
      <c r="N107" s="7"/>
      <c r="O107" s="7"/>
      <c r="P107" s="121"/>
      <c r="Q107" s="35"/>
      <c r="R107" s="35"/>
      <c r="S107" s="7"/>
      <c r="T107" s="35"/>
      <c r="U107" s="7"/>
      <c r="V107" s="7"/>
      <c r="W107" s="7"/>
      <c r="X107" s="7"/>
      <c r="Y107" s="19"/>
      <c r="Z107" s="19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5"/>
      <c r="AU107" s="25"/>
      <c r="AV107" s="25"/>
      <c r="AW107" s="11"/>
      <c r="AX107" s="11"/>
      <c r="AY107" s="11"/>
      <c r="AZ107" s="7"/>
      <c r="BA107" s="7"/>
      <c r="BB107" s="7"/>
    </row>
    <row r="108" spans="4:54" ht="29.25" customHeight="1">
      <c r="D108" s="7"/>
      <c r="N108" s="7"/>
      <c r="O108" s="7"/>
      <c r="P108" s="121"/>
      <c r="Q108" s="35"/>
      <c r="R108" s="35"/>
      <c r="S108" s="7"/>
      <c r="T108" s="35"/>
      <c r="U108" s="7"/>
      <c r="V108" s="7"/>
      <c r="W108" s="7"/>
      <c r="X108" s="7"/>
      <c r="Y108" s="19"/>
      <c r="Z108" s="19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5"/>
      <c r="AU108" s="25"/>
      <c r="AV108" s="25"/>
      <c r="AW108" s="11"/>
      <c r="AX108" s="11"/>
      <c r="AY108" s="11"/>
      <c r="AZ108" s="7"/>
      <c r="BA108" s="7"/>
      <c r="BB108" s="7"/>
    </row>
    <row r="109" spans="4:54" ht="29.25" customHeight="1">
      <c r="P109" s="32"/>
      <c r="Q109" s="32"/>
      <c r="R109" s="32"/>
      <c r="T109" s="32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</row>
    <row r="110" spans="4:54" ht="29.25" customHeight="1">
      <c r="P110" s="32"/>
      <c r="Q110" s="32"/>
      <c r="R110" s="32"/>
      <c r="T110" s="32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</row>
    <row r="111" spans="4:54" ht="29.25" customHeight="1"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</row>
    <row r="112" spans="4:54" ht="29.25" customHeight="1"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</row>
    <row r="113" spans="25:50" ht="29.25" customHeight="1"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</row>
    <row r="114" spans="25:50" ht="29.25" customHeight="1"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</row>
    <row r="115" spans="25:50" ht="29.25" customHeight="1"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</row>
    <row r="116" spans="25:50" ht="29.25" customHeight="1"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</row>
    <row r="117" spans="25:50" ht="29.25" customHeight="1"/>
    <row r="118" spans="25:50" ht="29.25" customHeight="1"/>
    <row r="119" spans="25:50" ht="29.25" customHeight="1"/>
    <row r="120" spans="25:50" ht="29.25" customHeight="1"/>
    <row r="121" spans="25:50" ht="29.25" customHeight="1"/>
    <row r="122" spans="25:50" ht="29.25" customHeight="1"/>
    <row r="123" spans="25:50" ht="29.25" customHeight="1"/>
    <row r="124" spans="25:50" ht="29.25" customHeight="1"/>
    <row r="125" spans="25:50" ht="29.25" customHeight="1"/>
    <row r="126" spans="25:50" ht="29.25" customHeight="1"/>
    <row r="127" spans="25:50" ht="29.25" customHeight="1"/>
    <row r="128" spans="25:50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  <row r="142" ht="29.25" customHeight="1"/>
    <row r="143" ht="29.25" customHeight="1"/>
  </sheetData>
  <sheetProtection algorithmName="SHA-512" hashValue="v5HP30IsdyJ9HJJ2M6qvwKoPBPdffm5gsaKs8osbmpxuzAZpADUM+g7QEvMaDwLkVTgsS0JWzYOpQhNi3wyDoQ==" saltValue="pVCuVpnOP0gdI5JGLZo74A==" spinCount="100000" sheet="1" objects="1" scenarios="1" selectLockedCells="1"/>
  <mergeCells count="220">
    <mergeCell ref="T72:T73"/>
    <mergeCell ref="U72:U73"/>
    <mergeCell ref="K78:M78"/>
    <mergeCell ref="N78:O78"/>
    <mergeCell ref="D106:F106"/>
    <mergeCell ref="P107:P108"/>
    <mergeCell ref="Q107:R108"/>
    <mergeCell ref="T107:T108"/>
    <mergeCell ref="P109:P110"/>
    <mergeCell ref="Q109:R110"/>
    <mergeCell ref="T109:T110"/>
    <mergeCell ref="AR103:AS103"/>
    <mergeCell ref="AT103:AU103"/>
    <mergeCell ref="P105:P106"/>
    <mergeCell ref="Q105:R106"/>
    <mergeCell ref="T105:T106"/>
    <mergeCell ref="W105:X106"/>
    <mergeCell ref="Y105:Z106"/>
    <mergeCell ref="D100:F100"/>
    <mergeCell ref="AD101:AE102"/>
    <mergeCell ref="AF101:AG102"/>
    <mergeCell ref="P103:P104"/>
    <mergeCell ref="Q103:R104"/>
    <mergeCell ref="T103:T104"/>
    <mergeCell ref="W103:X104"/>
    <mergeCell ref="Y103:Z104"/>
    <mergeCell ref="AD103:AE104"/>
    <mergeCell ref="AF103:AG104"/>
    <mergeCell ref="AF97:AG98"/>
    <mergeCell ref="AM97:AN104"/>
    <mergeCell ref="AO97:AP104"/>
    <mergeCell ref="J98:R100"/>
    <mergeCell ref="U98:V100"/>
    <mergeCell ref="W98:W100"/>
    <mergeCell ref="AD99:AE100"/>
    <mergeCell ref="AF99:AG100"/>
    <mergeCell ref="U93:V95"/>
    <mergeCell ref="W93:W95"/>
    <mergeCell ref="N94:O94"/>
    <mergeCell ref="P94:P95"/>
    <mergeCell ref="N95:O95"/>
    <mergeCell ref="AD97:AE98"/>
    <mergeCell ref="AC90:AG90"/>
    <mergeCell ref="AO90:AS91"/>
    <mergeCell ref="B91:E91"/>
    <mergeCell ref="P91:R92"/>
    <mergeCell ref="S91:T92"/>
    <mergeCell ref="AC91:AG91"/>
    <mergeCell ref="N88:O89"/>
    <mergeCell ref="U88:V88"/>
    <mergeCell ref="S89:S90"/>
    <mergeCell ref="U89:V90"/>
    <mergeCell ref="W89:W90"/>
    <mergeCell ref="J90:O90"/>
    <mergeCell ref="AX85:AX86"/>
    <mergeCell ref="D86:F86"/>
    <mergeCell ref="T86:T87"/>
    <mergeCell ref="U86:V87"/>
    <mergeCell ref="AB86:AG86"/>
    <mergeCell ref="B87:E87"/>
    <mergeCell ref="J87:O87"/>
    <mergeCell ref="AV87:AW88"/>
    <mergeCell ref="AX87:AX88"/>
    <mergeCell ref="L88:M89"/>
    <mergeCell ref="D85:G85"/>
    <mergeCell ref="X85:Y86"/>
    <mergeCell ref="Z85:AA86"/>
    <mergeCell ref="AP85:AQ85"/>
    <mergeCell ref="AR85:AU85"/>
    <mergeCell ref="AV85:AW86"/>
    <mergeCell ref="U82:V84"/>
    <mergeCell ref="X83:Y84"/>
    <mergeCell ref="Z83:AA84"/>
    <mergeCell ref="AC83:AD83"/>
    <mergeCell ref="AE83:AG83"/>
    <mergeCell ref="J84:O84"/>
    <mergeCell ref="AC84:AD84"/>
    <mergeCell ref="AE84:AG84"/>
    <mergeCell ref="D77:F77"/>
    <mergeCell ref="T78:T79"/>
    <mergeCell ref="BM78:CF79"/>
    <mergeCell ref="N79:O80"/>
    <mergeCell ref="P79:P80"/>
    <mergeCell ref="Q79:R80"/>
    <mergeCell ref="T80:T81"/>
    <mergeCell ref="BM80:CF81"/>
    <mergeCell ref="Y74:Z75"/>
    <mergeCell ref="AR74:AS74"/>
    <mergeCell ref="AT74:AU74"/>
    <mergeCell ref="BM74:CF75"/>
    <mergeCell ref="P76:P77"/>
    <mergeCell ref="Q76:R77"/>
    <mergeCell ref="T76:T77"/>
    <mergeCell ref="W76:X77"/>
    <mergeCell ref="Y76:Z77"/>
    <mergeCell ref="BM76:CF77"/>
    <mergeCell ref="U70:U71"/>
    <mergeCell ref="AD71:AE71"/>
    <mergeCell ref="AF71:AG71"/>
    <mergeCell ref="O72:P73"/>
    <mergeCell ref="R72:S73"/>
    <mergeCell ref="P74:P75"/>
    <mergeCell ref="Q74:R75"/>
    <mergeCell ref="T74:T75"/>
    <mergeCell ref="U74:U75"/>
    <mergeCell ref="W74:X75"/>
    <mergeCell ref="B69:D69"/>
    <mergeCell ref="K69:L69"/>
    <mergeCell ref="N69:O69"/>
    <mergeCell ref="K70:L71"/>
    <mergeCell ref="N70:O71"/>
    <mergeCell ref="T70:T71"/>
    <mergeCell ref="I63:M63"/>
    <mergeCell ref="AD63:AE63"/>
    <mergeCell ref="AF63:AG63"/>
    <mergeCell ref="AC65:AG65"/>
    <mergeCell ref="K67:L67"/>
    <mergeCell ref="N67:O68"/>
    <mergeCell ref="R67:S68"/>
    <mergeCell ref="T67:T68"/>
    <mergeCell ref="K68:L68"/>
    <mergeCell ref="R59:S59"/>
    <mergeCell ref="W59:X60"/>
    <mergeCell ref="L61:M61"/>
    <mergeCell ref="AD62:AE62"/>
    <mergeCell ref="AF62:AG62"/>
    <mergeCell ref="AP62:AQ62"/>
    <mergeCell ref="R53:S53"/>
    <mergeCell ref="T53:T55"/>
    <mergeCell ref="R55:S55"/>
    <mergeCell ref="V55:Z55"/>
    <mergeCell ref="AA55:AC55"/>
    <mergeCell ref="D57:E57"/>
    <mergeCell ref="R57:S57"/>
    <mergeCell ref="T57:T59"/>
    <mergeCell ref="W57:X58"/>
    <mergeCell ref="D58:E58"/>
    <mergeCell ref="A48:C49"/>
    <mergeCell ref="D48:I49"/>
    <mergeCell ref="J48:N49"/>
    <mergeCell ref="M51:N51"/>
    <mergeCell ref="P51:P52"/>
    <mergeCell ref="M52:N52"/>
    <mergeCell ref="A44:C45"/>
    <mergeCell ref="D44:I45"/>
    <mergeCell ref="J44:N45"/>
    <mergeCell ref="A46:C47"/>
    <mergeCell ref="D46:I47"/>
    <mergeCell ref="J46:N47"/>
    <mergeCell ref="D38:I39"/>
    <mergeCell ref="J38:N39"/>
    <mergeCell ref="D40:I41"/>
    <mergeCell ref="J40:N41"/>
    <mergeCell ref="A42:C43"/>
    <mergeCell ref="D42:I43"/>
    <mergeCell ref="J42:N43"/>
    <mergeCell ref="D32:I33"/>
    <mergeCell ref="J32:N33"/>
    <mergeCell ref="D34:I35"/>
    <mergeCell ref="J34:N35"/>
    <mergeCell ref="D36:I37"/>
    <mergeCell ref="J36:N37"/>
    <mergeCell ref="P24:S25"/>
    <mergeCell ref="D26:I27"/>
    <mergeCell ref="J26:N27"/>
    <mergeCell ref="D28:I29"/>
    <mergeCell ref="J28:N29"/>
    <mergeCell ref="D30:I31"/>
    <mergeCell ref="J30:N31"/>
    <mergeCell ref="D20:F21"/>
    <mergeCell ref="G20:I21"/>
    <mergeCell ref="D22:F23"/>
    <mergeCell ref="G22:I23"/>
    <mergeCell ref="J22:K23"/>
    <mergeCell ref="D24:I25"/>
    <mergeCell ref="J24:N25"/>
    <mergeCell ref="D14:F15"/>
    <mergeCell ref="G14:I15"/>
    <mergeCell ref="D16:F17"/>
    <mergeCell ref="G16:I17"/>
    <mergeCell ref="D18:F19"/>
    <mergeCell ref="G18:I19"/>
    <mergeCell ref="AG11:AQ11"/>
    <mergeCell ref="D12:F13"/>
    <mergeCell ref="G12:I13"/>
    <mergeCell ref="L12:O13"/>
    <mergeCell ref="P12:R13"/>
    <mergeCell ref="U12:X13"/>
    <mergeCell ref="Y12:AB13"/>
    <mergeCell ref="D10:F11"/>
    <mergeCell ref="G10:I11"/>
    <mergeCell ref="L10:O11"/>
    <mergeCell ref="P10:R11"/>
    <mergeCell ref="U10:X11"/>
    <mergeCell ref="Y10:AB11"/>
    <mergeCell ref="Y6:AB7"/>
    <mergeCell ref="AG7:AQ7"/>
    <mergeCell ref="D8:F9"/>
    <mergeCell ref="G8:I9"/>
    <mergeCell ref="L8:O9"/>
    <mergeCell ref="P8:R9"/>
    <mergeCell ref="U8:X9"/>
    <mergeCell ref="Y8:AB9"/>
    <mergeCell ref="AG9:AQ9"/>
    <mergeCell ref="G4:I5"/>
    <mergeCell ref="D6:F7"/>
    <mergeCell ref="G6:I7"/>
    <mergeCell ref="L6:O7"/>
    <mergeCell ref="P6:R7"/>
    <mergeCell ref="U6:X7"/>
    <mergeCell ref="AG1:AQ1"/>
    <mergeCell ref="D2:F3"/>
    <mergeCell ref="G2:I3"/>
    <mergeCell ref="K2:K13"/>
    <mergeCell ref="L2:O5"/>
    <mergeCell ref="P2:P5"/>
    <mergeCell ref="T2:T13"/>
    <mergeCell ref="U2:X5"/>
    <mergeCell ref="Y2:Z5"/>
    <mergeCell ref="D4:F5"/>
  </mergeCells>
  <pageMargins left="0.7" right="0.7" top="0.75" bottom="0.75" header="0.3" footer="0.3"/>
  <pageSetup paperSize="9" scale="2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141"/>
  <sheetViews>
    <sheetView tabSelected="1" topLeftCell="R58" zoomScale="80" zoomScaleNormal="80" zoomScaleSheetLayoutView="50" workbookViewId="0">
      <selection activeCell="AT72" sqref="AT72:AU72"/>
    </sheetView>
  </sheetViews>
  <sheetFormatPr defaultRowHeight="26.25"/>
  <cols>
    <col min="1" max="3" width="7.85546875" style="22" customWidth="1"/>
    <col min="4" max="5" width="7.5703125" style="22" customWidth="1"/>
    <col min="6" max="6" width="16.85546875" style="22" customWidth="1"/>
    <col min="7" max="10" width="6.140625" style="22" customWidth="1"/>
    <col min="11" max="11" width="9" style="22" customWidth="1"/>
    <col min="12" max="13" width="6.140625" style="22" customWidth="1"/>
    <col min="14" max="15" width="6.5703125" style="22" customWidth="1"/>
    <col min="16" max="16" width="13.85546875" style="22" customWidth="1"/>
    <col min="17" max="17" width="6.5703125" style="22" customWidth="1"/>
    <col min="18" max="19" width="8" style="22" customWidth="1"/>
    <col min="20" max="20" width="14.7109375" style="22" customWidth="1"/>
    <col min="21" max="22" width="11.42578125" style="22" customWidth="1"/>
    <col min="23" max="23" width="10.140625" style="22" customWidth="1"/>
    <col min="24" max="24" width="6.5703125" style="22" customWidth="1"/>
    <col min="25" max="28" width="10" style="22" customWidth="1"/>
    <col min="29" max="30" width="6.140625" style="22" customWidth="1"/>
    <col min="31" max="33" width="9.42578125" style="22" customWidth="1"/>
    <col min="34" max="34" width="6.5703125" style="22" customWidth="1"/>
    <col min="35" max="35" width="5.5703125" style="22" customWidth="1"/>
    <col min="36" max="38" width="6.5703125" style="22" customWidth="1"/>
    <col min="39" max="39" width="5.140625" style="22" customWidth="1"/>
    <col min="40" max="40" width="8.7109375" style="22" customWidth="1"/>
    <col min="41" max="48" width="6.5703125" style="22" customWidth="1"/>
    <col min="49" max="49" width="9.85546875" style="22" customWidth="1"/>
    <col min="50" max="50" width="11" style="22" customWidth="1"/>
    <col min="51" max="96" width="6.5703125" style="22" customWidth="1"/>
    <col min="97" max="16384" width="9.140625" style="22"/>
  </cols>
  <sheetData>
    <row r="1" spans="4:43" ht="29.25" customHeight="1"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</row>
    <row r="2" spans="4:43" ht="29.25" customHeight="1">
      <c r="D2" s="50"/>
      <c r="E2" s="50"/>
      <c r="F2" s="50"/>
      <c r="G2" s="53">
        <v>600</v>
      </c>
      <c r="H2" s="53"/>
      <c r="I2" s="53"/>
      <c r="K2" s="97"/>
      <c r="L2" s="98"/>
      <c r="M2" s="98"/>
      <c r="N2" s="98"/>
      <c r="O2" s="98"/>
      <c r="P2" s="113"/>
      <c r="T2" s="97"/>
      <c r="U2" s="99"/>
      <c r="V2" s="99"/>
      <c r="W2" s="99"/>
      <c r="X2" s="99"/>
      <c r="Y2" s="113"/>
      <c r="Z2" s="113"/>
    </row>
    <row r="3" spans="4:43" ht="29.25" customHeight="1">
      <c r="D3" s="50"/>
      <c r="E3" s="50"/>
      <c r="F3" s="50"/>
      <c r="G3" s="53"/>
      <c r="H3" s="53"/>
      <c r="I3" s="53"/>
      <c r="K3" s="97"/>
      <c r="L3" s="98"/>
      <c r="M3" s="98"/>
      <c r="N3" s="98"/>
      <c r="O3" s="98"/>
      <c r="P3" s="113"/>
      <c r="T3" s="97"/>
      <c r="U3" s="99"/>
      <c r="V3" s="99"/>
      <c r="W3" s="99"/>
      <c r="X3" s="99"/>
      <c r="Y3" s="113"/>
      <c r="Z3" s="113"/>
    </row>
    <row r="4" spans="4:43" ht="29.25" customHeight="1">
      <c r="D4" s="50"/>
      <c r="E4" s="50"/>
      <c r="F4" s="50"/>
      <c r="G4" s="53">
        <v>600</v>
      </c>
      <c r="H4" s="53"/>
      <c r="I4" s="53"/>
      <c r="K4" s="97"/>
      <c r="L4" s="98"/>
      <c r="M4" s="98"/>
      <c r="N4" s="98"/>
      <c r="O4" s="98"/>
      <c r="P4" s="113"/>
      <c r="T4" s="97"/>
      <c r="U4" s="99"/>
      <c r="V4" s="99"/>
      <c r="W4" s="99"/>
      <c r="X4" s="99"/>
      <c r="Y4" s="113"/>
      <c r="Z4" s="113"/>
    </row>
    <row r="5" spans="4:43" ht="29.25" customHeight="1">
      <c r="D5" s="50"/>
      <c r="E5" s="50"/>
      <c r="F5" s="50"/>
      <c r="G5" s="53"/>
      <c r="H5" s="53"/>
      <c r="I5" s="53"/>
      <c r="K5" s="97"/>
      <c r="L5" s="98"/>
      <c r="M5" s="98"/>
      <c r="N5" s="98"/>
      <c r="O5" s="98"/>
      <c r="P5" s="113"/>
      <c r="T5" s="97"/>
      <c r="U5" s="99"/>
      <c r="V5" s="99"/>
      <c r="W5" s="99"/>
      <c r="X5" s="99"/>
      <c r="Y5" s="113"/>
      <c r="Z5" s="113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4:43" ht="29.25" customHeight="1">
      <c r="D6" s="50"/>
      <c r="E6" s="50"/>
      <c r="F6" s="50"/>
      <c r="G6" s="53">
        <v>400</v>
      </c>
      <c r="H6" s="53"/>
      <c r="I6" s="53"/>
      <c r="K6" s="97"/>
      <c r="L6" s="100"/>
      <c r="M6" s="100"/>
      <c r="N6" s="100"/>
      <c r="O6" s="100"/>
      <c r="P6" s="113"/>
      <c r="Q6" s="113"/>
      <c r="R6" s="113"/>
      <c r="T6" s="97"/>
      <c r="U6" s="100"/>
      <c r="V6" s="100"/>
      <c r="W6" s="100"/>
      <c r="X6" s="100"/>
      <c r="Y6" s="113"/>
      <c r="Z6" s="113"/>
      <c r="AA6" s="113"/>
      <c r="AB6" s="113"/>
    </row>
    <row r="7" spans="4:43" ht="29.25" customHeight="1">
      <c r="D7" s="50"/>
      <c r="E7" s="50"/>
      <c r="F7" s="50"/>
      <c r="G7" s="53"/>
      <c r="H7" s="53"/>
      <c r="I7" s="53"/>
      <c r="K7" s="97"/>
      <c r="L7" s="100"/>
      <c r="M7" s="100"/>
      <c r="N7" s="100"/>
      <c r="O7" s="100"/>
      <c r="P7" s="113"/>
      <c r="Q7" s="113"/>
      <c r="R7" s="113"/>
      <c r="T7" s="97"/>
      <c r="U7" s="100"/>
      <c r="V7" s="100"/>
      <c r="W7" s="100"/>
      <c r="X7" s="100"/>
      <c r="Y7" s="113"/>
      <c r="Z7" s="113"/>
      <c r="AA7" s="113"/>
      <c r="AB7" s="113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4:43" ht="29.25" customHeight="1">
      <c r="D8" s="50"/>
      <c r="E8" s="50"/>
      <c r="F8" s="50"/>
      <c r="G8" s="53">
        <v>300</v>
      </c>
      <c r="H8" s="53"/>
      <c r="I8" s="53"/>
      <c r="K8" s="97"/>
      <c r="L8" s="100"/>
      <c r="M8" s="100"/>
      <c r="N8" s="100"/>
      <c r="O8" s="100"/>
      <c r="P8" s="113"/>
      <c r="Q8" s="113"/>
      <c r="R8" s="113"/>
      <c r="T8" s="97"/>
      <c r="U8" s="100"/>
      <c r="V8" s="100"/>
      <c r="W8" s="100"/>
      <c r="X8" s="100"/>
      <c r="Y8" s="113"/>
      <c r="Z8" s="113"/>
      <c r="AA8" s="113"/>
      <c r="AB8" s="113"/>
    </row>
    <row r="9" spans="4:43" ht="29.25" customHeight="1">
      <c r="D9" s="50"/>
      <c r="E9" s="50"/>
      <c r="F9" s="50"/>
      <c r="G9" s="53"/>
      <c r="H9" s="53"/>
      <c r="I9" s="53"/>
      <c r="K9" s="97"/>
      <c r="L9" s="100"/>
      <c r="M9" s="100"/>
      <c r="N9" s="100"/>
      <c r="O9" s="100"/>
      <c r="P9" s="113"/>
      <c r="Q9" s="113"/>
      <c r="R9" s="113"/>
      <c r="T9" s="97"/>
      <c r="U9" s="100"/>
      <c r="V9" s="100"/>
      <c r="W9" s="100"/>
      <c r="X9" s="100"/>
      <c r="Y9" s="113"/>
      <c r="Z9" s="113"/>
      <c r="AA9" s="113"/>
      <c r="AB9" s="113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</row>
    <row r="10" spans="4:43" ht="29.25" customHeight="1">
      <c r="D10" s="50"/>
      <c r="E10" s="50"/>
      <c r="F10" s="50"/>
      <c r="G10" s="53">
        <v>25</v>
      </c>
      <c r="H10" s="53"/>
      <c r="I10" s="53"/>
      <c r="K10" s="97"/>
      <c r="L10" s="100"/>
      <c r="M10" s="100"/>
      <c r="N10" s="100"/>
      <c r="O10" s="100"/>
      <c r="P10" s="101"/>
      <c r="Q10" s="101"/>
      <c r="R10" s="101"/>
      <c r="T10" s="97"/>
      <c r="U10" s="100"/>
      <c r="V10" s="100"/>
      <c r="W10" s="100"/>
      <c r="X10" s="100"/>
      <c r="Y10" s="101"/>
      <c r="Z10" s="101"/>
      <c r="AA10" s="101"/>
      <c r="AB10" s="101"/>
    </row>
    <row r="11" spans="4:43" ht="29.25" customHeight="1">
      <c r="D11" s="50"/>
      <c r="E11" s="50"/>
      <c r="F11" s="50"/>
      <c r="G11" s="53"/>
      <c r="H11" s="53"/>
      <c r="I11" s="53"/>
      <c r="K11" s="97"/>
      <c r="L11" s="100"/>
      <c r="M11" s="100"/>
      <c r="N11" s="100"/>
      <c r="O11" s="100"/>
      <c r="P11" s="101"/>
      <c r="Q11" s="101"/>
      <c r="R11" s="101"/>
      <c r="T11" s="97"/>
      <c r="U11" s="100"/>
      <c r="V11" s="100"/>
      <c r="W11" s="100"/>
      <c r="X11" s="100"/>
      <c r="Y11" s="101"/>
      <c r="Z11" s="101"/>
      <c r="AA11" s="101"/>
      <c r="AB11" s="10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</row>
    <row r="12" spans="4:43" ht="29.25" customHeight="1">
      <c r="D12" s="50"/>
      <c r="E12" s="50"/>
      <c r="F12" s="50"/>
      <c r="G12" s="53">
        <v>22</v>
      </c>
      <c r="H12" s="53"/>
      <c r="I12" s="53"/>
      <c r="K12" s="97"/>
      <c r="L12" s="100"/>
      <c r="M12" s="100"/>
      <c r="N12" s="100"/>
      <c r="O12" s="100"/>
      <c r="P12" s="101"/>
      <c r="Q12" s="101"/>
      <c r="R12" s="101"/>
      <c r="T12" s="97"/>
      <c r="U12" s="100"/>
      <c r="V12" s="100"/>
      <c r="W12" s="100"/>
      <c r="X12" s="100"/>
      <c r="Y12" s="101"/>
      <c r="Z12" s="101"/>
      <c r="AA12" s="101"/>
      <c r="AB12" s="101"/>
    </row>
    <row r="13" spans="4:43" ht="29.25" customHeight="1">
      <c r="D13" s="50"/>
      <c r="E13" s="50"/>
      <c r="F13" s="50"/>
      <c r="G13" s="53"/>
      <c r="H13" s="53"/>
      <c r="I13" s="53"/>
      <c r="K13" s="97"/>
      <c r="L13" s="100"/>
      <c r="M13" s="100"/>
      <c r="N13" s="100"/>
      <c r="O13" s="100"/>
      <c r="P13" s="101"/>
      <c r="Q13" s="101"/>
      <c r="R13" s="101"/>
      <c r="T13" s="97"/>
      <c r="U13" s="100"/>
      <c r="V13" s="100"/>
      <c r="W13" s="100"/>
      <c r="X13" s="100"/>
      <c r="Y13" s="101"/>
      <c r="Z13" s="101"/>
      <c r="AA13" s="101"/>
      <c r="AB13" s="101"/>
    </row>
    <row r="14" spans="4:43" ht="29.25" customHeight="1">
      <c r="D14" s="50"/>
      <c r="E14" s="50"/>
      <c r="F14" s="50"/>
      <c r="G14" s="53">
        <v>10</v>
      </c>
      <c r="H14" s="53"/>
      <c r="I14" s="53"/>
    </row>
    <row r="15" spans="4:43" ht="29.25" customHeight="1">
      <c r="D15" s="50"/>
      <c r="E15" s="50"/>
      <c r="F15" s="50"/>
      <c r="G15" s="53"/>
      <c r="H15" s="53"/>
      <c r="I15" s="53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4:43" ht="29.25" customHeight="1">
      <c r="D16" s="50"/>
      <c r="E16" s="50"/>
      <c r="F16" s="50"/>
      <c r="G16" s="53">
        <v>40</v>
      </c>
      <c r="H16" s="53"/>
      <c r="I16" s="53"/>
    </row>
    <row r="17" spans="4:43" ht="29.25" customHeight="1">
      <c r="D17" s="57"/>
      <c r="E17" s="57"/>
      <c r="F17" s="57"/>
      <c r="G17" s="58"/>
      <c r="H17" s="58"/>
      <c r="I17" s="58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4:43" ht="29.25" customHeight="1">
      <c r="D18" s="50"/>
      <c r="E18" s="50"/>
      <c r="F18" s="50"/>
      <c r="G18" s="53">
        <v>100</v>
      </c>
      <c r="H18" s="53"/>
      <c r="I18" s="53"/>
      <c r="J18" s="102"/>
      <c r="K18" s="102"/>
      <c r="L18" s="102"/>
    </row>
    <row r="19" spans="4:43" ht="29.25" customHeight="1">
      <c r="D19" s="57"/>
      <c r="E19" s="57"/>
      <c r="F19" s="57"/>
      <c r="G19" s="53"/>
      <c r="H19" s="53"/>
      <c r="I19" s="53"/>
      <c r="J19" s="102"/>
      <c r="K19" s="102"/>
      <c r="L19" s="102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4:43" ht="29.25" customHeight="1">
      <c r="D20" s="50"/>
      <c r="E20" s="50"/>
      <c r="F20" s="50"/>
      <c r="G20" s="53">
        <v>32</v>
      </c>
      <c r="H20" s="53"/>
      <c r="I20" s="53"/>
      <c r="J20" s="102"/>
      <c r="K20" s="102"/>
      <c r="L20" s="102"/>
    </row>
    <row r="21" spans="4:43" ht="29.25" customHeight="1">
      <c r="D21" s="57"/>
      <c r="E21" s="57"/>
      <c r="F21" s="57"/>
      <c r="G21" s="53"/>
      <c r="H21" s="53"/>
      <c r="I21" s="53"/>
      <c r="J21" s="102"/>
      <c r="K21" s="102"/>
      <c r="L21" s="102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4:43" ht="29.25" customHeight="1">
      <c r="D22" s="50"/>
      <c r="E22" s="50"/>
      <c r="F22" s="50"/>
      <c r="G22" s="53">
        <v>18</v>
      </c>
      <c r="H22" s="53"/>
      <c r="I22" s="53"/>
      <c r="J22" s="136">
        <f>G22/2</f>
        <v>9</v>
      </c>
      <c r="K22" s="137"/>
      <c r="L22" s="102"/>
    </row>
    <row r="23" spans="4:43" ht="29.25" customHeight="1" thickBot="1">
      <c r="D23" s="57"/>
      <c r="E23" s="57"/>
      <c r="F23" s="57"/>
      <c r="G23" s="53"/>
      <c r="H23" s="53"/>
      <c r="I23" s="53"/>
      <c r="J23" s="138"/>
      <c r="K23" s="139"/>
      <c r="L23" s="102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4:43" ht="42.75" customHeight="1">
      <c r="D24" s="50"/>
      <c r="E24" s="50"/>
      <c r="F24" s="50"/>
      <c r="G24" s="50"/>
      <c r="H24" s="50"/>
      <c r="I24" s="50"/>
      <c r="J24" s="53">
        <v>5015552.4000000004</v>
      </c>
      <c r="K24" s="53"/>
      <c r="L24" s="53"/>
      <c r="M24" s="53"/>
      <c r="N24" s="53"/>
      <c r="P24" s="142" t="str">
        <f>IF(J24&gt;=0.3*G10*J30,"پرفشار","کم فشار")</f>
        <v>پرفشار</v>
      </c>
      <c r="Q24" s="143"/>
      <c r="R24" s="143"/>
      <c r="S24" s="144"/>
    </row>
    <row r="25" spans="4:43" ht="42.75" customHeight="1" thickBot="1">
      <c r="D25" s="50"/>
      <c r="E25" s="50"/>
      <c r="F25" s="50"/>
      <c r="G25" s="50"/>
      <c r="H25" s="50"/>
      <c r="I25" s="50"/>
      <c r="J25" s="53"/>
      <c r="K25" s="53"/>
      <c r="L25" s="53"/>
      <c r="M25" s="53"/>
      <c r="N25" s="53"/>
      <c r="P25" s="145"/>
      <c r="Q25" s="146"/>
      <c r="R25" s="146"/>
      <c r="S25" s="147"/>
    </row>
    <row r="26" spans="4:43" ht="32.25" customHeight="1">
      <c r="D26" s="33"/>
      <c r="E26" s="33"/>
      <c r="F26" s="33"/>
      <c r="G26" s="33"/>
      <c r="H26" s="33"/>
      <c r="I26" s="33"/>
      <c r="J26" s="55">
        <f>MAX((G10/175)+0.6,1)</f>
        <v>1</v>
      </c>
      <c r="K26" s="55"/>
      <c r="L26" s="55"/>
      <c r="M26" s="55"/>
      <c r="N26" s="55"/>
    </row>
    <row r="27" spans="4:43" ht="32.25" customHeight="1">
      <c r="D27" s="33"/>
      <c r="E27" s="33"/>
      <c r="F27" s="33"/>
      <c r="G27" s="33"/>
      <c r="H27" s="33"/>
      <c r="I27" s="33"/>
      <c r="J27" s="55"/>
      <c r="K27" s="55"/>
      <c r="L27" s="55"/>
      <c r="M27" s="55"/>
      <c r="N27" s="55"/>
    </row>
    <row r="28" spans="4:43" ht="32.25" customHeight="1">
      <c r="D28" s="33"/>
      <c r="E28" s="33"/>
      <c r="F28" s="33"/>
      <c r="G28" s="33"/>
      <c r="H28" s="33"/>
      <c r="I28" s="33"/>
      <c r="J28" s="127">
        <f>G20/(G20-2)</f>
        <v>1.0666666666666667</v>
      </c>
      <c r="K28" s="127"/>
      <c r="L28" s="127"/>
      <c r="M28" s="127"/>
      <c r="N28" s="127"/>
    </row>
    <row r="29" spans="4:43" ht="32.25" customHeight="1">
      <c r="D29" s="33"/>
      <c r="E29" s="33"/>
      <c r="F29" s="33"/>
      <c r="G29" s="33"/>
      <c r="H29" s="33"/>
      <c r="I29" s="33"/>
      <c r="J29" s="127"/>
      <c r="K29" s="127"/>
      <c r="L29" s="127"/>
      <c r="M29" s="127"/>
      <c r="N29" s="127"/>
    </row>
    <row r="30" spans="4:43" ht="32.25" customHeight="1">
      <c r="D30" s="33"/>
      <c r="E30" s="33"/>
      <c r="F30" s="33"/>
      <c r="G30" s="33"/>
      <c r="H30" s="33"/>
      <c r="I30" s="33"/>
      <c r="J30" s="128">
        <f>G2*G4</f>
        <v>360000</v>
      </c>
      <c r="K30" s="128"/>
      <c r="L30" s="128"/>
      <c r="M30" s="128"/>
      <c r="N30" s="128"/>
    </row>
    <row r="31" spans="4:43" ht="32.25" customHeight="1">
      <c r="D31" s="33"/>
      <c r="E31" s="33"/>
      <c r="F31" s="33"/>
      <c r="G31" s="33"/>
      <c r="H31" s="33"/>
      <c r="I31" s="33"/>
      <c r="J31" s="128"/>
      <c r="K31" s="128"/>
      <c r="L31" s="128"/>
      <c r="M31" s="128"/>
      <c r="N31" s="128"/>
    </row>
    <row r="32" spans="4:43" ht="25.5" customHeight="1">
      <c r="D32" s="33"/>
      <c r="E32" s="33"/>
      <c r="F32" s="33"/>
      <c r="G32" s="33"/>
      <c r="H32" s="33"/>
      <c r="I32" s="33"/>
      <c r="J32" s="128">
        <f>(G2-2*G16)*(G4-2*G16)</f>
        <v>270400</v>
      </c>
      <c r="K32" s="128"/>
      <c r="L32" s="128"/>
      <c r="M32" s="128"/>
      <c r="N32" s="128"/>
    </row>
    <row r="33" spans="1:14" ht="25.5" customHeight="1">
      <c r="D33" s="33"/>
      <c r="E33" s="33"/>
      <c r="F33" s="33"/>
      <c r="G33" s="33"/>
      <c r="H33" s="33"/>
      <c r="I33" s="33"/>
      <c r="J33" s="128"/>
      <c r="K33" s="128"/>
      <c r="L33" s="128"/>
      <c r="M33" s="128"/>
      <c r="N33" s="128"/>
    </row>
    <row r="34" spans="1:14" ht="32.25" customHeight="1">
      <c r="D34" s="33"/>
      <c r="E34" s="33"/>
      <c r="F34" s="33"/>
      <c r="G34" s="33"/>
      <c r="H34" s="33"/>
      <c r="I34" s="33"/>
      <c r="J34" s="128">
        <f>G22*0.785*G14^2</f>
        <v>1413</v>
      </c>
      <c r="K34" s="128"/>
      <c r="L34" s="128"/>
      <c r="M34" s="128"/>
      <c r="N34" s="128"/>
    </row>
    <row r="35" spans="1:14" ht="32.25" customHeight="1">
      <c r="D35" s="33"/>
      <c r="E35" s="33"/>
      <c r="F35" s="33"/>
      <c r="G35" s="33"/>
      <c r="H35" s="33"/>
      <c r="I35" s="33"/>
      <c r="J35" s="128"/>
      <c r="K35" s="128"/>
      <c r="L35" s="128"/>
      <c r="M35" s="128"/>
      <c r="N35" s="128"/>
    </row>
    <row r="36" spans="1:14" ht="32.25" customHeight="1">
      <c r="D36" s="33"/>
      <c r="E36" s="33"/>
      <c r="F36" s="33"/>
      <c r="G36" s="33"/>
      <c r="H36" s="33"/>
      <c r="I36" s="33"/>
      <c r="J36" s="128">
        <f>G2-2*G16</f>
        <v>520</v>
      </c>
      <c r="K36" s="128"/>
      <c r="L36" s="128"/>
      <c r="M36" s="128"/>
      <c r="N36" s="128"/>
    </row>
    <row r="37" spans="1:14" ht="32.25" customHeight="1">
      <c r="D37" s="33"/>
      <c r="E37" s="33"/>
      <c r="F37" s="33"/>
      <c r="G37" s="33"/>
      <c r="H37" s="33"/>
      <c r="I37" s="33"/>
      <c r="J37" s="128"/>
      <c r="K37" s="128"/>
      <c r="L37" s="128"/>
      <c r="M37" s="128"/>
      <c r="N37" s="128"/>
    </row>
    <row r="38" spans="1:14" ht="32.25" customHeight="1">
      <c r="D38" s="33"/>
      <c r="E38" s="33"/>
      <c r="F38" s="33"/>
      <c r="G38" s="33"/>
      <c r="H38" s="33"/>
      <c r="I38" s="33"/>
      <c r="J38" s="128">
        <f>G4-2*G16</f>
        <v>520</v>
      </c>
      <c r="K38" s="128"/>
      <c r="L38" s="128"/>
      <c r="M38" s="128"/>
      <c r="N38" s="128"/>
    </row>
    <row r="39" spans="1:14" ht="32.25" customHeight="1">
      <c r="D39" s="33"/>
      <c r="E39" s="33"/>
      <c r="F39" s="33"/>
      <c r="G39" s="33"/>
      <c r="H39" s="33"/>
      <c r="I39" s="33"/>
      <c r="J39" s="128"/>
      <c r="K39" s="128"/>
      <c r="L39" s="128"/>
      <c r="M39" s="128"/>
      <c r="N39" s="128"/>
    </row>
    <row r="40" spans="1:14" ht="32.25" customHeight="1">
      <c r="D40" s="33"/>
      <c r="E40" s="33"/>
      <c r="F40" s="33"/>
      <c r="G40" s="33"/>
      <c r="H40" s="33"/>
      <c r="I40" s="33"/>
      <c r="J40" s="128">
        <f>G6-2*G18</f>
        <v>200</v>
      </c>
      <c r="K40" s="128"/>
      <c r="L40" s="128"/>
      <c r="M40" s="128"/>
      <c r="N40" s="128"/>
    </row>
    <row r="41" spans="1:14" ht="32.25" customHeight="1">
      <c r="D41" s="33"/>
      <c r="E41" s="33"/>
      <c r="F41" s="33"/>
      <c r="G41" s="33"/>
      <c r="H41" s="33"/>
      <c r="I41" s="33"/>
      <c r="J41" s="128"/>
      <c r="K41" s="128"/>
      <c r="L41" s="128"/>
      <c r="M41" s="128"/>
      <c r="N41" s="128"/>
    </row>
    <row r="42" spans="1:14" ht="32.25" customHeight="1">
      <c r="A42" s="33"/>
      <c r="B42" s="33"/>
      <c r="C42" s="33"/>
      <c r="D42" s="33"/>
      <c r="E42" s="33"/>
      <c r="F42" s="33"/>
      <c r="G42" s="33"/>
      <c r="H42" s="33"/>
      <c r="I42" s="33"/>
      <c r="J42" s="124">
        <f>0.3*(J30/J32-1)*(G10/G8)</f>
        <v>8.2840236686390501E-3</v>
      </c>
      <c r="K42" s="124"/>
      <c r="L42" s="124"/>
      <c r="M42" s="124"/>
      <c r="N42" s="124"/>
    </row>
    <row r="43" spans="1:14" ht="32.25" customHeight="1">
      <c r="A43" s="33"/>
      <c r="B43" s="33"/>
      <c r="C43" s="33"/>
      <c r="D43" s="33"/>
      <c r="E43" s="33"/>
      <c r="F43" s="33"/>
      <c r="G43" s="33"/>
      <c r="H43" s="33"/>
      <c r="I43" s="33"/>
      <c r="J43" s="124"/>
      <c r="K43" s="124"/>
      <c r="L43" s="124"/>
      <c r="M43" s="124"/>
      <c r="N43" s="124"/>
    </row>
    <row r="44" spans="1:14" ht="32.25" customHeight="1">
      <c r="A44" s="33"/>
      <c r="B44" s="33"/>
      <c r="C44" s="33"/>
      <c r="D44" s="33"/>
      <c r="E44" s="33"/>
      <c r="F44" s="33"/>
      <c r="G44" s="33"/>
      <c r="H44" s="33"/>
      <c r="I44" s="33"/>
      <c r="J44" s="129">
        <f>0.09*(G10/G8)</f>
        <v>7.4999999999999997E-3</v>
      </c>
      <c r="K44" s="129"/>
      <c r="L44" s="129"/>
      <c r="M44" s="129"/>
      <c r="N44" s="129"/>
    </row>
    <row r="45" spans="1:14" ht="32.25" customHeight="1">
      <c r="A45" s="33"/>
      <c r="B45" s="33"/>
      <c r="C45" s="33"/>
      <c r="D45" s="33"/>
      <c r="E45" s="33"/>
      <c r="F45" s="33"/>
      <c r="G45" s="33"/>
      <c r="H45" s="33"/>
      <c r="I45" s="33"/>
      <c r="J45" s="129"/>
      <c r="K45" s="129"/>
      <c r="L45" s="129"/>
      <c r="M45" s="129"/>
      <c r="N45" s="129"/>
    </row>
    <row r="46" spans="1:14" ht="32.25" customHeight="1">
      <c r="A46" s="140"/>
      <c r="B46" s="104"/>
      <c r="C46" s="104"/>
      <c r="D46" s="33" t="s">
        <v>29</v>
      </c>
      <c r="E46" s="33"/>
      <c r="F46" s="33"/>
      <c r="G46" s="33"/>
      <c r="H46" s="33"/>
      <c r="I46" s="33"/>
      <c r="J46" s="129">
        <f>MAX(J42:N45)</f>
        <v>8.2840236686390501E-3</v>
      </c>
      <c r="K46" s="129"/>
      <c r="L46" s="129"/>
      <c r="M46" s="129"/>
      <c r="N46" s="129"/>
    </row>
    <row r="47" spans="1:14" ht="32.25" customHeight="1">
      <c r="A47" s="110"/>
      <c r="B47" s="141"/>
      <c r="C47" s="141"/>
      <c r="D47" s="33"/>
      <c r="E47" s="33"/>
      <c r="F47" s="33"/>
      <c r="G47" s="33"/>
      <c r="H47" s="33"/>
      <c r="I47" s="33"/>
      <c r="J47" s="129"/>
      <c r="K47" s="129"/>
      <c r="L47" s="129"/>
      <c r="M47" s="129"/>
      <c r="N47" s="129"/>
    </row>
    <row r="48" spans="1:14" ht="86.25" customHeight="1"/>
    <row r="49" spans="4:56" ht="29.25" customHeight="1">
      <c r="M49" s="32">
        <f>G2</f>
        <v>600</v>
      </c>
      <c r="N49" s="32"/>
      <c r="P49" s="37">
        <f>0.5*MIN(M49:N50)</f>
        <v>300</v>
      </c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4:56" ht="29.25" customHeight="1">
      <c r="M50" s="32">
        <f>G4</f>
        <v>600</v>
      </c>
      <c r="N50" s="32"/>
      <c r="P50" s="37"/>
    </row>
    <row r="51" spans="4:56" ht="29.25" customHeight="1">
      <c r="R51" s="32">
        <f>IF(G6&lt;=400,8*G12/10,0)</f>
        <v>17.600000000000001</v>
      </c>
      <c r="S51" s="32"/>
      <c r="T51" s="33">
        <f>MIN(R51,R53)</f>
        <v>17.600000000000001</v>
      </c>
    </row>
    <row r="52" spans="4:56" ht="29.25" customHeight="1">
      <c r="T52" s="33"/>
      <c r="U52" s="123" t="s">
        <v>26</v>
      </c>
    </row>
    <row r="53" spans="4:56" ht="29.25" customHeight="1">
      <c r="R53" s="32">
        <f>IF(G6&lt;=400,20,0)</f>
        <v>20</v>
      </c>
      <c r="S53" s="32"/>
      <c r="T53" s="33"/>
      <c r="V53" s="33"/>
      <c r="W53" s="33"/>
      <c r="X53" s="33"/>
      <c r="Y53" s="33"/>
      <c r="Z53" s="33"/>
      <c r="AA53" s="46">
        <f>IF(G6&lt;=400,W55,W57)</f>
        <v>17.600000000000001</v>
      </c>
      <c r="AB53" s="46"/>
      <c r="AC53" s="46"/>
    </row>
    <row r="54" spans="4:56" ht="29.25" customHeight="1">
      <c r="V54" s="24"/>
      <c r="W54" s="24"/>
      <c r="X54" s="24"/>
      <c r="Y54" s="24"/>
      <c r="Z54" s="24"/>
      <c r="AA54" s="24"/>
      <c r="AB54" s="24"/>
    </row>
    <row r="55" spans="4:56" ht="29.25" customHeight="1">
      <c r="D55" s="34"/>
      <c r="E55" s="34"/>
      <c r="R55" s="32">
        <f>IF(G6&gt;=500,6*G12/10,0)</f>
        <v>0</v>
      </c>
      <c r="S55" s="32"/>
      <c r="T55" s="33">
        <f>MIN(R55,R57)</f>
        <v>0</v>
      </c>
      <c r="U55" s="25"/>
      <c r="V55" s="24"/>
      <c r="W55" s="39">
        <f>MIN(P49,T51,P59)</f>
        <v>17.600000000000001</v>
      </c>
      <c r="X55" s="39"/>
      <c r="Y55" s="24"/>
      <c r="Z55" s="24"/>
      <c r="AA55" s="24"/>
      <c r="AB55" s="24"/>
    </row>
    <row r="56" spans="4:56" ht="29.25" customHeight="1">
      <c r="D56" s="34"/>
      <c r="E56" s="34"/>
      <c r="T56" s="33"/>
      <c r="U56" s="123" t="s">
        <v>26</v>
      </c>
      <c r="V56" s="24"/>
      <c r="W56" s="39"/>
      <c r="X56" s="39"/>
      <c r="Y56" s="24"/>
      <c r="Z56" s="24"/>
      <c r="AA56" s="24"/>
      <c r="AB56" s="24"/>
    </row>
    <row r="57" spans="4:56" ht="29.25" customHeight="1">
      <c r="R57" s="32">
        <f>IF(G6&gt;=500,15,0)</f>
        <v>0</v>
      </c>
      <c r="S57" s="32"/>
      <c r="T57" s="33"/>
      <c r="U57" s="25"/>
      <c r="V57" s="24"/>
      <c r="W57" s="39">
        <f>MIN(P49,T55,P59)</f>
        <v>0</v>
      </c>
      <c r="X57" s="39"/>
      <c r="Y57" s="24"/>
      <c r="Z57" s="24"/>
      <c r="AA57" s="24"/>
      <c r="AB57" s="24"/>
    </row>
    <row r="58" spans="4:56" ht="29.25" customHeight="1">
      <c r="U58" s="25"/>
      <c r="V58" s="24"/>
      <c r="W58" s="39"/>
      <c r="X58" s="39"/>
      <c r="Y58" s="24"/>
      <c r="Z58" s="24"/>
      <c r="AA58" s="24"/>
      <c r="AB58" s="24"/>
      <c r="AJ58" s="4"/>
      <c r="AK58" s="4"/>
      <c r="AL58" s="4"/>
      <c r="AM58" s="4"/>
    </row>
    <row r="59" spans="4:56" ht="29.25" customHeight="1">
      <c r="L59" s="32">
        <f>20</f>
        <v>20</v>
      </c>
      <c r="M59" s="32"/>
      <c r="P59" s="23">
        <f>L59</f>
        <v>20</v>
      </c>
      <c r="Q59" s="22" t="s">
        <v>26</v>
      </c>
      <c r="U59" s="25"/>
      <c r="V59" s="24"/>
      <c r="W59" s="24"/>
      <c r="X59" s="24"/>
      <c r="Y59" s="24"/>
      <c r="Z59" s="24"/>
      <c r="AA59" s="24"/>
      <c r="AB59" s="24"/>
      <c r="AJ59" s="4"/>
      <c r="AK59" s="4"/>
      <c r="AL59" s="4"/>
      <c r="AM59" s="4"/>
    </row>
    <row r="60" spans="4:56" ht="29.25" customHeight="1">
      <c r="U60" s="25"/>
      <c r="V60" s="24"/>
      <c r="W60" s="24"/>
      <c r="X60" s="24"/>
      <c r="Y60" s="24"/>
      <c r="Z60" s="24"/>
      <c r="AA60" s="24"/>
      <c r="AB60" s="24"/>
      <c r="AD60" s="36" t="s">
        <v>3</v>
      </c>
      <c r="AE60" s="36"/>
      <c r="AF60" s="126">
        <f>AE81</f>
        <v>12.5</v>
      </c>
      <c r="AG60" s="126"/>
      <c r="AO60" s="1" t="s">
        <v>0</v>
      </c>
      <c r="AP60" s="46">
        <f>AP83</f>
        <v>600</v>
      </c>
      <c r="AQ60" s="46"/>
    </row>
    <row r="61" spans="4:56" ht="29.25" customHeight="1">
      <c r="D61" s="5"/>
      <c r="I61" s="33" t="s">
        <v>10</v>
      </c>
      <c r="J61" s="33"/>
      <c r="K61" s="33"/>
      <c r="L61" s="33"/>
      <c r="M61" s="33"/>
      <c r="N61" s="5"/>
      <c r="O61" s="5"/>
      <c r="P61" s="5"/>
      <c r="Q61" s="5"/>
      <c r="R61" s="5"/>
      <c r="S61" s="5"/>
      <c r="T61" s="5"/>
      <c r="U61" s="17"/>
      <c r="V61" s="18"/>
      <c r="W61" s="18"/>
      <c r="X61" s="18"/>
      <c r="Y61" s="18"/>
      <c r="Z61" s="18"/>
      <c r="AA61" s="24"/>
      <c r="AB61" s="24"/>
      <c r="AD61" s="36" t="s">
        <v>3</v>
      </c>
      <c r="AE61" s="36"/>
      <c r="AF61" s="126">
        <f>AE82</f>
        <v>12.5</v>
      </c>
      <c r="AG61" s="126"/>
      <c r="AX61" s="5"/>
      <c r="AY61" s="5"/>
      <c r="AZ61" s="5"/>
      <c r="BA61" s="5"/>
      <c r="BB61" s="5"/>
      <c r="BC61" s="5"/>
      <c r="BD61" s="5"/>
    </row>
    <row r="62" spans="4:56" ht="29.25" customHeight="1">
      <c r="D62" s="5"/>
      <c r="N62" s="5"/>
      <c r="O62" s="5"/>
      <c r="P62" s="5"/>
      <c r="Q62" s="5"/>
      <c r="R62" s="5"/>
      <c r="S62" s="5"/>
      <c r="T62" s="5"/>
      <c r="U62" s="17"/>
      <c r="V62" s="18"/>
      <c r="W62" s="18"/>
      <c r="X62" s="18"/>
      <c r="Y62" s="18"/>
      <c r="Z62" s="18"/>
      <c r="AA62" s="24"/>
      <c r="AB62" s="24"/>
      <c r="AX62" s="5"/>
      <c r="AY62" s="5"/>
      <c r="AZ62" s="5"/>
      <c r="BA62" s="5"/>
      <c r="BB62" s="5"/>
      <c r="BC62" s="5"/>
      <c r="BD62" s="5"/>
    </row>
    <row r="63" spans="4:56" ht="29.25" customHeight="1">
      <c r="V63" s="24"/>
      <c r="W63" s="24"/>
      <c r="X63" s="24"/>
      <c r="Y63" s="24"/>
      <c r="Z63" s="24"/>
      <c r="AA63" s="24"/>
      <c r="AB63" s="24"/>
      <c r="AC63" s="60" t="s">
        <v>17</v>
      </c>
      <c r="AD63" s="60"/>
      <c r="AE63" s="60"/>
      <c r="AF63" s="60"/>
      <c r="AG63" s="60"/>
      <c r="AO63" s="6"/>
      <c r="AP63" s="6"/>
      <c r="AQ63" s="6"/>
      <c r="AR63" s="6"/>
      <c r="AS63" s="6"/>
      <c r="AT63" s="6"/>
      <c r="AU63" s="6"/>
      <c r="AV63" s="6"/>
    </row>
    <row r="64" spans="4:56" ht="29.25" customHeight="1">
      <c r="R64" s="4"/>
      <c r="S64" s="4"/>
      <c r="AO64" s="6"/>
      <c r="AP64" s="6"/>
      <c r="AQ64" s="6"/>
      <c r="AR64" s="6"/>
      <c r="AS64" s="6"/>
      <c r="AT64" s="6"/>
      <c r="AU64" s="6"/>
      <c r="AV64" s="6"/>
    </row>
    <row r="65" spans="2:84" ht="29.25" customHeight="1">
      <c r="K65" s="32"/>
      <c r="L65" s="32"/>
      <c r="N65" s="103"/>
      <c r="O65" s="112"/>
      <c r="R65" s="33">
        <f>6*G12</f>
        <v>132</v>
      </c>
      <c r="S65" s="33"/>
      <c r="T65" s="133" t="s">
        <v>25</v>
      </c>
      <c r="W65" s="25"/>
      <c r="X65" s="25"/>
      <c r="Y65" s="25"/>
      <c r="Z65" s="25"/>
      <c r="AA65" s="25"/>
      <c r="AO65" s="6"/>
      <c r="AP65" s="6"/>
      <c r="AQ65" s="6"/>
      <c r="AR65" s="6"/>
      <c r="AS65" s="6"/>
      <c r="AT65" s="6"/>
      <c r="AU65" s="6"/>
      <c r="AV65" s="6"/>
    </row>
    <row r="66" spans="2:84" ht="29.25" customHeight="1">
      <c r="K66" s="32"/>
      <c r="L66" s="32"/>
      <c r="N66" s="103"/>
      <c r="O66" s="112"/>
      <c r="R66" s="33"/>
      <c r="S66" s="33"/>
      <c r="T66" s="133"/>
      <c r="W66" s="25"/>
      <c r="X66" s="25"/>
      <c r="Y66" s="25"/>
      <c r="Z66" s="25"/>
      <c r="AA66" s="25"/>
      <c r="AO66" s="4"/>
      <c r="AP66" s="4"/>
      <c r="AQ66" s="4"/>
      <c r="AR66" s="4"/>
      <c r="AS66" s="4"/>
      <c r="AT66" s="4"/>
      <c r="AU66" s="4"/>
      <c r="AV66" s="4"/>
    </row>
    <row r="67" spans="2:84" ht="29.25" customHeight="1">
      <c r="B67" s="34" t="s">
        <v>27</v>
      </c>
      <c r="C67" s="34"/>
      <c r="D67" s="34"/>
      <c r="E67" s="14"/>
      <c r="F67" s="14"/>
      <c r="K67" s="32"/>
      <c r="L67" s="32"/>
      <c r="N67" s="103"/>
      <c r="O67" s="112"/>
      <c r="R67" s="4"/>
      <c r="S67" s="4"/>
      <c r="W67" s="25"/>
      <c r="X67" s="25"/>
      <c r="Y67" s="25"/>
      <c r="Z67" s="25"/>
      <c r="AA67" s="25"/>
      <c r="AO67" s="4"/>
      <c r="AP67" s="4"/>
      <c r="AQ67" s="4"/>
      <c r="AR67" s="4"/>
      <c r="AS67" s="4"/>
      <c r="AT67" s="4"/>
      <c r="AU67" s="4"/>
      <c r="AV67" s="4"/>
    </row>
    <row r="68" spans="2:84" ht="29.25" customHeight="1">
      <c r="K68" s="32"/>
      <c r="L68" s="32"/>
      <c r="N68" s="103"/>
      <c r="O68" s="112"/>
      <c r="R68" s="4"/>
      <c r="S68" s="4"/>
      <c r="T68" s="118"/>
      <c r="U68" s="135"/>
      <c r="W68" s="25"/>
      <c r="X68" s="25"/>
      <c r="Y68" s="25"/>
      <c r="Z68" s="25"/>
      <c r="AA68" s="25"/>
      <c r="AO68" s="4"/>
      <c r="AP68" s="4"/>
      <c r="AQ68" s="4"/>
      <c r="AR68" s="4"/>
      <c r="AS68" s="4"/>
      <c r="AT68" s="4"/>
      <c r="AU68" s="4"/>
      <c r="AV68" s="4"/>
    </row>
    <row r="69" spans="2:84" ht="29.25" customHeight="1">
      <c r="K69" s="32"/>
      <c r="L69" s="32"/>
      <c r="N69" s="103"/>
      <c r="O69" s="112"/>
      <c r="S69" s="4"/>
      <c r="T69" s="154"/>
      <c r="U69" s="135"/>
      <c r="V69" s="24"/>
      <c r="W69" s="24"/>
      <c r="X69" s="24"/>
      <c r="Y69" s="24"/>
      <c r="Z69" s="24"/>
      <c r="AA69" s="24"/>
      <c r="AB69" s="25"/>
      <c r="AD69" s="36" t="s">
        <v>1</v>
      </c>
      <c r="AE69" s="36"/>
      <c r="AF69" s="42">
        <f>MIN(R65,T70,P77)/10</f>
        <v>13.2</v>
      </c>
      <c r="AG69" s="42"/>
      <c r="AO69" s="4"/>
      <c r="AP69" s="4"/>
      <c r="AQ69" s="4"/>
      <c r="AR69" s="4"/>
      <c r="AS69" s="4"/>
      <c r="AT69" s="4"/>
      <c r="AU69" s="4"/>
      <c r="AV69" s="4"/>
    </row>
    <row r="70" spans="2:84" ht="29.25" customHeight="1">
      <c r="O70" s="47"/>
      <c r="P70" s="47"/>
      <c r="R70" s="131"/>
      <c r="S70" s="109"/>
      <c r="T70" s="33">
        <v>150</v>
      </c>
      <c r="U70" s="133" t="s">
        <v>25</v>
      </c>
      <c r="V70" s="24"/>
      <c r="W70" s="24"/>
      <c r="X70" s="24"/>
      <c r="Y70" s="24"/>
      <c r="Z70" s="24"/>
      <c r="AA70" s="24"/>
      <c r="AB70" s="25"/>
      <c r="AC70" s="25"/>
      <c r="AD70" s="25"/>
      <c r="AE70" s="25"/>
      <c r="AF70" s="25"/>
      <c r="AG70" s="25"/>
    </row>
    <row r="71" spans="2:84" ht="29.25" customHeight="1">
      <c r="O71" s="47"/>
      <c r="P71" s="47"/>
      <c r="R71" s="110"/>
      <c r="S71" s="111"/>
      <c r="T71" s="33"/>
      <c r="U71" s="133"/>
      <c r="V71" s="24"/>
      <c r="W71" s="24"/>
      <c r="X71" s="24"/>
      <c r="Y71" s="24"/>
      <c r="Z71" s="24"/>
      <c r="AA71" s="24"/>
      <c r="AB71" s="25"/>
      <c r="AC71" s="25"/>
      <c r="AD71" s="25"/>
      <c r="AE71" s="25"/>
      <c r="AF71" s="25"/>
      <c r="AG71" s="25"/>
      <c r="AO71" s="4"/>
      <c r="AP71" s="4"/>
      <c r="AQ71" s="4"/>
      <c r="AR71" s="4"/>
      <c r="AS71" s="4"/>
      <c r="AT71" s="4"/>
      <c r="AU71" s="4"/>
      <c r="AV71" s="4"/>
    </row>
    <row r="72" spans="2:84" ht="29.25" customHeight="1">
      <c r="P72" s="32"/>
      <c r="Q72" s="32"/>
      <c r="R72" s="32"/>
      <c r="T72" s="152"/>
      <c r="U72" s="135"/>
      <c r="V72" s="24"/>
      <c r="W72" s="39">
        <f>MIN(T72:T75)</f>
        <v>0</v>
      </c>
      <c r="X72" s="39"/>
      <c r="Y72" s="40">
        <f>MIN(N65,N67,N68,R70,T72,T74)</f>
        <v>0</v>
      </c>
      <c r="Z72" s="39"/>
      <c r="AA72" s="24"/>
      <c r="AB72" s="25"/>
      <c r="AC72" s="25"/>
      <c r="AD72" s="25"/>
      <c r="AE72" s="25"/>
      <c r="AF72" s="25"/>
      <c r="AG72" s="25"/>
      <c r="AO72" s="4"/>
      <c r="AP72" s="4"/>
      <c r="AQ72" s="4"/>
      <c r="AR72" s="31" t="s">
        <v>2</v>
      </c>
      <c r="AS72" s="31"/>
      <c r="AT72" s="49">
        <v>280</v>
      </c>
      <c r="AU72" s="49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</row>
    <row r="73" spans="2:84" ht="29.25" customHeight="1">
      <c r="P73" s="32"/>
      <c r="Q73" s="32"/>
      <c r="R73" s="32"/>
      <c r="T73" s="153"/>
      <c r="U73" s="135"/>
      <c r="V73" s="24"/>
      <c r="W73" s="39"/>
      <c r="X73" s="39"/>
      <c r="Y73" s="39"/>
      <c r="Z73" s="39"/>
      <c r="AA73" s="24"/>
      <c r="AB73" s="25"/>
      <c r="AC73" s="25"/>
      <c r="AD73" s="25"/>
      <c r="AE73" s="25"/>
      <c r="AF73" s="25"/>
      <c r="AG73" s="25"/>
      <c r="AO73" s="4"/>
      <c r="AP73" s="4"/>
      <c r="AQ73" s="4"/>
      <c r="AR73" s="4"/>
      <c r="AS73" s="4"/>
      <c r="AT73" s="4"/>
      <c r="AU73" s="4"/>
      <c r="AV73" s="4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</row>
    <row r="74" spans="2:84" ht="29.25" customHeight="1">
      <c r="P74" s="32"/>
      <c r="Q74" s="32"/>
      <c r="R74" s="32"/>
      <c r="T74" s="32"/>
      <c r="V74" s="24"/>
      <c r="W74" s="38">
        <f>MIN(T76:T79)</f>
        <v>0</v>
      </c>
      <c r="X74" s="39"/>
      <c r="Y74" s="38">
        <f>MIN(N65,N67,N68,R70,T76,T78)</f>
        <v>0</v>
      </c>
      <c r="Z74" s="39"/>
      <c r="AA74" s="24"/>
      <c r="AB74" s="25"/>
      <c r="AC74" s="25"/>
      <c r="AD74" s="25"/>
      <c r="AE74" s="25"/>
      <c r="AF74" s="25"/>
      <c r="AG74" s="25"/>
      <c r="AO74" s="4"/>
      <c r="AP74" s="4"/>
      <c r="AQ74" s="4"/>
      <c r="AR74" s="4"/>
      <c r="AS74" s="4"/>
      <c r="AT74" s="4"/>
      <c r="AU74" s="4"/>
      <c r="AV74" s="4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</row>
    <row r="75" spans="2:84" ht="29.25" customHeight="1">
      <c r="D75" s="34"/>
      <c r="E75" s="34"/>
      <c r="F75" s="34"/>
      <c r="N75" s="7"/>
      <c r="O75" s="7"/>
      <c r="P75" s="32"/>
      <c r="Q75" s="32"/>
      <c r="R75" s="32"/>
      <c r="S75" s="7"/>
      <c r="T75" s="32"/>
      <c r="U75" s="7"/>
      <c r="V75" s="19"/>
      <c r="W75" s="39"/>
      <c r="X75" s="39"/>
      <c r="Y75" s="39"/>
      <c r="Z75" s="39"/>
      <c r="AA75" s="24"/>
      <c r="AB75" s="25"/>
      <c r="AC75" s="25"/>
      <c r="AD75" s="25"/>
      <c r="AE75" s="25"/>
      <c r="AF75" s="25"/>
      <c r="AG75" s="25"/>
      <c r="AW75" s="7"/>
      <c r="AX75" s="7"/>
      <c r="AY75" s="7"/>
      <c r="AZ75" s="7"/>
      <c r="BA75" s="7"/>
      <c r="BB75" s="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</row>
    <row r="76" spans="2:84" ht="29.25" customHeight="1">
      <c r="D76" s="7"/>
      <c r="K76" s="155" t="s">
        <v>28</v>
      </c>
      <c r="L76" s="155"/>
      <c r="M76" s="155"/>
      <c r="N76" s="159">
        <v>9</v>
      </c>
      <c r="O76" s="159"/>
      <c r="P76" s="7"/>
      <c r="Q76" s="134"/>
      <c r="R76" s="134"/>
      <c r="S76" s="7"/>
      <c r="T76" s="47"/>
      <c r="U76" s="7"/>
      <c r="V76" s="19"/>
      <c r="W76" s="19"/>
      <c r="X76" s="19"/>
      <c r="Y76" s="19"/>
      <c r="Z76" s="19"/>
      <c r="AA76" s="24"/>
      <c r="AB76" s="25"/>
      <c r="AC76" s="25"/>
      <c r="AD76" s="25"/>
      <c r="AE76" s="25"/>
      <c r="AF76" s="25"/>
      <c r="AG76" s="25"/>
      <c r="AW76" s="7"/>
      <c r="AX76" s="7"/>
      <c r="AY76" s="7"/>
      <c r="AZ76" s="7"/>
      <c r="BA76" s="7"/>
      <c r="BB76" s="7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</row>
    <row r="77" spans="2:84" ht="29.25" customHeight="1">
      <c r="D77" s="7"/>
      <c r="N77" s="157">
        <v>21</v>
      </c>
      <c r="O77" s="157"/>
      <c r="P77" s="46">
        <f>((N76*0.785*(G14/10)^2)/N77)*1000</f>
        <v>336.42857142857144</v>
      </c>
      <c r="Q77" s="133" t="s">
        <v>25</v>
      </c>
      <c r="R77" s="135"/>
      <c r="S77" s="7"/>
      <c r="T77" s="47"/>
      <c r="U77" s="7"/>
      <c r="V77" s="19"/>
      <c r="W77" s="19"/>
      <c r="X77" s="19"/>
      <c r="Y77" s="19"/>
      <c r="Z77" s="19"/>
      <c r="AA77" s="24"/>
      <c r="AB77" s="25"/>
      <c r="AC77" s="25"/>
      <c r="AD77" s="25"/>
      <c r="AE77" s="25"/>
      <c r="AF77" s="25"/>
      <c r="AG77" s="25"/>
      <c r="AW77" s="7"/>
      <c r="AX77" s="7"/>
      <c r="AY77" s="7"/>
      <c r="AZ77" s="7"/>
      <c r="BA77" s="7"/>
      <c r="BB77" s="7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</row>
    <row r="78" spans="2:84" ht="29.25" customHeight="1">
      <c r="N78" s="158"/>
      <c r="O78" s="158"/>
      <c r="P78" s="46"/>
      <c r="Q78" s="133"/>
      <c r="R78" s="135"/>
      <c r="T78" s="32"/>
      <c r="V78" s="24"/>
      <c r="W78" s="24"/>
      <c r="X78" s="24"/>
      <c r="Y78" s="24"/>
      <c r="Z78" s="24"/>
      <c r="AA78" s="24"/>
      <c r="AB78" s="25"/>
      <c r="AC78" s="25"/>
      <c r="AD78" s="25"/>
      <c r="AE78" s="25"/>
      <c r="AF78" s="25"/>
      <c r="AG78" s="25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</row>
    <row r="79" spans="2:84" ht="29.25" customHeight="1">
      <c r="P79" s="4"/>
      <c r="Q79" s="4"/>
      <c r="R79" s="4"/>
      <c r="T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</row>
    <row r="80" spans="2:84" ht="29.25" customHeight="1">
      <c r="T80" s="22">
        <f>G2</f>
        <v>600</v>
      </c>
      <c r="U80" s="33">
        <f>1/4*MIN(T80,T82)</f>
        <v>150</v>
      </c>
      <c r="V80" s="33"/>
    </row>
    <row r="81" spans="2:51" ht="29.25" customHeight="1">
      <c r="U81" s="33"/>
      <c r="V81" s="33"/>
      <c r="W81" s="22" t="s">
        <v>25</v>
      </c>
      <c r="X81" s="40">
        <f>MIN($U$80,$U$82,$N$86,$S$89,$P$92)</f>
        <v>150</v>
      </c>
      <c r="Y81" s="39"/>
      <c r="Z81" s="40">
        <f>MIN($U$80,$U$82,$N$86,$S$89,$P$92,$V$96)</f>
        <v>150</v>
      </c>
      <c r="AA81" s="39"/>
      <c r="AC81" s="36" t="s">
        <v>3</v>
      </c>
      <c r="AD81" s="36"/>
      <c r="AE81" s="126">
        <f>(MIN(U80,U84,U87,U96))/10</f>
        <v>12.5</v>
      </c>
      <c r="AF81" s="126"/>
      <c r="AG81" s="126"/>
      <c r="AV81" s="23"/>
      <c r="AW81" s="23">
        <f>G2</f>
        <v>600</v>
      </c>
    </row>
    <row r="82" spans="2:51" ht="29.25" customHeight="1">
      <c r="J82" s="44"/>
      <c r="K82" s="45"/>
      <c r="L82" s="45"/>
      <c r="M82" s="45"/>
      <c r="N82" s="45"/>
      <c r="O82" s="45"/>
      <c r="T82" s="22">
        <f>G4</f>
        <v>600</v>
      </c>
      <c r="U82" s="33"/>
      <c r="V82" s="33"/>
      <c r="X82" s="39"/>
      <c r="Y82" s="39"/>
      <c r="Z82" s="39"/>
      <c r="AA82" s="39"/>
      <c r="AC82" s="36" t="s">
        <v>3</v>
      </c>
      <c r="AD82" s="36"/>
      <c r="AE82" s="126">
        <f>(MIN(U80,U84,U87,U91,U96))/10</f>
        <v>12.5</v>
      </c>
      <c r="AF82" s="126"/>
      <c r="AG82" s="126"/>
      <c r="AV82" s="26"/>
      <c r="AW82" s="26">
        <f>G4</f>
        <v>600</v>
      </c>
    </row>
    <row r="83" spans="2:51" ht="29.25" customHeight="1">
      <c r="D83" s="34"/>
      <c r="E83" s="34"/>
      <c r="F83" s="34"/>
      <c r="G83" s="34"/>
      <c r="X83" s="40">
        <f>MIN($U$84,$U$86,$N$86,$S$89,$P$92)</f>
        <v>132</v>
      </c>
      <c r="Y83" s="39"/>
      <c r="Z83" s="40">
        <f>MIN($U$84,$U$86,$N$86,$S$89,$P$92,$V$96)</f>
        <v>132</v>
      </c>
      <c r="AA83" s="39"/>
      <c r="AO83" s="1" t="s">
        <v>0</v>
      </c>
      <c r="AP83" s="46">
        <f>MAX(AW81,AW82,AX83,AX85)</f>
        <v>600</v>
      </c>
      <c r="AQ83" s="46"/>
      <c r="AR83" s="34" t="s">
        <v>4</v>
      </c>
      <c r="AS83" s="34"/>
      <c r="AT83" s="34"/>
      <c r="AU83" s="34"/>
      <c r="AV83" s="33"/>
      <c r="AW83" s="33"/>
      <c r="AX83" s="33">
        <f>(1/6)*AT72</f>
        <v>46.666666666666664</v>
      </c>
    </row>
    <row r="84" spans="2:51" ht="29.25" customHeight="1">
      <c r="D84" s="93"/>
      <c r="E84" s="93"/>
      <c r="F84" s="93"/>
      <c r="T84" s="32">
        <f>6*G12</f>
        <v>132</v>
      </c>
      <c r="U84" s="33">
        <f>T84</f>
        <v>132</v>
      </c>
      <c r="V84" s="33"/>
      <c r="W84" s="123" t="s">
        <v>25</v>
      </c>
      <c r="X84" s="39"/>
      <c r="Y84" s="39"/>
      <c r="Z84" s="39"/>
      <c r="AA84" s="39"/>
      <c r="AB84" s="60" t="s">
        <v>17</v>
      </c>
      <c r="AC84" s="60"/>
      <c r="AD84" s="60"/>
      <c r="AE84" s="60"/>
      <c r="AF84" s="60"/>
      <c r="AG84" s="60"/>
      <c r="AV84" s="33"/>
      <c r="AW84" s="33"/>
      <c r="AX84" s="33"/>
    </row>
    <row r="85" spans="2:51" ht="29.25" customHeight="1">
      <c r="B85" s="34" t="s">
        <v>24</v>
      </c>
      <c r="C85" s="34"/>
      <c r="D85" s="34"/>
      <c r="E85" s="34"/>
      <c r="J85" s="44"/>
      <c r="K85" s="45"/>
      <c r="L85" s="45"/>
      <c r="M85" s="45"/>
      <c r="N85" s="45"/>
      <c r="O85" s="45"/>
      <c r="T85" s="32"/>
      <c r="U85" s="33"/>
      <c r="V85" s="33"/>
      <c r="X85" s="24"/>
      <c r="Y85" s="24"/>
      <c r="Z85" s="24"/>
      <c r="AA85" s="24"/>
      <c r="AV85" s="33"/>
      <c r="AW85" s="33"/>
      <c r="AX85" s="33">
        <v>45</v>
      </c>
    </row>
    <row r="86" spans="2:51" ht="29.25" customHeight="1">
      <c r="L86" s="32"/>
      <c r="M86" s="32"/>
      <c r="N86" s="108"/>
      <c r="O86" s="109"/>
      <c r="U86" s="103"/>
      <c r="V86" s="112"/>
      <c r="X86" s="25"/>
      <c r="Y86" s="25"/>
      <c r="Z86" s="25"/>
      <c r="AA86" s="25"/>
      <c r="AV86" s="33"/>
      <c r="AW86" s="33"/>
      <c r="AX86" s="33"/>
    </row>
    <row r="87" spans="2:51" ht="29.25" customHeight="1">
      <c r="L87" s="32"/>
      <c r="M87" s="32"/>
      <c r="N87" s="110"/>
      <c r="O87" s="111"/>
      <c r="S87" s="32" t="s">
        <v>23</v>
      </c>
      <c r="U87" s="114">
        <v>125</v>
      </c>
      <c r="V87" s="115"/>
      <c r="W87" s="112" t="s">
        <v>25</v>
      </c>
      <c r="X87" s="25"/>
      <c r="Y87" s="25"/>
      <c r="Z87" s="25"/>
      <c r="AA87" s="25"/>
    </row>
    <row r="88" spans="2:51" ht="29.25" customHeight="1">
      <c r="E88" s="4"/>
      <c r="F88" s="4"/>
      <c r="G88" s="4"/>
      <c r="H88" s="4"/>
      <c r="I88" s="4"/>
      <c r="J88" s="48"/>
      <c r="K88" s="32"/>
      <c r="L88" s="32"/>
      <c r="M88" s="32"/>
      <c r="N88" s="32"/>
      <c r="O88" s="32"/>
      <c r="S88" s="32"/>
      <c r="U88" s="116"/>
      <c r="V88" s="117"/>
      <c r="W88" s="112"/>
      <c r="X88" s="25"/>
      <c r="Y88" s="25"/>
      <c r="Z88" s="25"/>
      <c r="AA88" s="14"/>
      <c r="AB88" s="4"/>
      <c r="AC88" s="41" t="s">
        <v>11</v>
      </c>
      <c r="AD88" s="41"/>
      <c r="AE88" s="41"/>
      <c r="AF88" s="41"/>
      <c r="AG88" s="41"/>
      <c r="AH88" s="4"/>
      <c r="AI88" s="4"/>
      <c r="AO88" s="43" t="s">
        <v>13</v>
      </c>
      <c r="AP88" s="43"/>
      <c r="AQ88" s="43"/>
      <c r="AR88" s="43"/>
      <c r="AS88" s="43"/>
    </row>
    <row r="89" spans="2:51" ht="29.25" customHeight="1">
      <c r="B89" s="34"/>
      <c r="C89" s="34"/>
      <c r="D89" s="34"/>
      <c r="E89" s="34"/>
      <c r="F89" s="4"/>
      <c r="G89" s="4"/>
      <c r="H89" s="4"/>
      <c r="I89" s="4"/>
      <c r="J89" s="4"/>
      <c r="K89" s="4"/>
      <c r="L89" s="4"/>
      <c r="M89" s="4"/>
      <c r="P89" s="47"/>
      <c r="Q89" s="47"/>
      <c r="R89" s="47"/>
      <c r="S89" s="101"/>
      <c r="T89" s="113"/>
      <c r="V89" s="25"/>
      <c r="W89" s="25"/>
      <c r="X89" s="25"/>
      <c r="Y89" s="25"/>
      <c r="Z89" s="25"/>
      <c r="AA89" s="14"/>
      <c r="AB89" s="4"/>
      <c r="AC89" s="34" t="s">
        <v>12</v>
      </c>
      <c r="AD89" s="34"/>
      <c r="AE89" s="34"/>
      <c r="AF89" s="34"/>
      <c r="AG89" s="34"/>
      <c r="AH89" s="4"/>
      <c r="AI89" s="4"/>
      <c r="AO89" s="43"/>
      <c r="AP89" s="43"/>
      <c r="AQ89" s="43"/>
      <c r="AR89" s="43"/>
      <c r="AS89" s="43"/>
    </row>
    <row r="90" spans="2:51" ht="29.25" customHeight="1">
      <c r="E90" s="4"/>
      <c r="F90" s="4"/>
      <c r="G90" s="4"/>
      <c r="H90" s="4"/>
      <c r="I90" s="4"/>
      <c r="J90" s="4"/>
      <c r="K90" s="4"/>
      <c r="L90" s="4"/>
      <c r="M90" s="4"/>
      <c r="P90" s="47"/>
      <c r="Q90" s="47"/>
      <c r="R90" s="47"/>
      <c r="S90" s="113"/>
      <c r="T90" s="113"/>
      <c r="V90" s="25"/>
      <c r="W90" s="25"/>
      <c r="X90" s="25"/>
      <c r="Y90" s="25"/>
      <c r="Z90" s="25"/>
      <c r="AA90" s="14"/>
      <c r="AB90" s="4"/>
      <c r="AC90" s="4"/>
      <c r="AD90" s="4"/>
      <c r="AE90" s="4"/>
      <c r="AF90" s="4"/>
      <c r="AG90" s="4"/>
      <c r="AH90" s="4"/>
      <c r="AI90" s="4"/>
    </row>
    <row r="91" spans="2:51" ht="29.25" customHeight="1">
      <c r="U91" s="89">
        <v>150</v>
      </c>
      <c r="V91" s="89"/>
      <c r="W91" s="112" t="s">
        <v>25</v>
      </c>
      <c r="X91" s="25"/>
      <c r="Y91" s="25"/>
      <c r="Z91" s="25"/>
      <c r="AA91" s="25"/>
    </row>
    <row r="92" spans="2:51" ht="29.25" customHeight="1">
      <c r="N92" s="32"/>
      <c r="O92" s="32"/>
      <c r="P92" s="119"/>
      <c r="U92" s="89"/>
      <c r="V92" s="89"/>
      <c r="W92" s="112"/>
      <c r="X92" s="25"/>
      <c r="Y92" s="25"/>
      <c r="Z92" s="25"/>
      <c r="AA92" s="25"/>
    </row>
    <row r="93" spans="2:51" ht="29.25" customHeight="1">
      <c r="N93" s="32"/>
      <c r="O93" s="32"/>
      <c r="P93" s="120"/>
      <c r="U93" s="89"/>
      <c r="V93" s="89"/>
      <c r="W93" s="112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</row>
    <row r="94" spans="2:51" ht="29.25" customHeight="1"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</row>
    <row r="95" spans="2:51" ht="29.25" customHeight="1">
      <c r="Y95" s="24"/>
      <c r="Z95" s="24"/>
      <c r="AA95" s="24"/>
      <c r="AB95" s="24"/>
      <c r="AC95" s="24"/>
      <c r="AD95" s="40">
        <f>MIN($U$80,$U$82,$N$86,$S$89,$P$92,$T$101,$T$103)</f>
        <v>150</v>
      </c>
      <c r="AE95" s="39"/>
      <c r="AF95" s="40">
        <f>MIN($U$80,$U$82,$N$86,$S$89,$P$92,$T$101,$T$103,$V$96)</f>
        <v>150</v>
      </c>
      <c r="AG95" s="39"/>
      <c r="AH95" s="24"/>
      <c r="AI95" s="24"/>
      <c r="AJ95" s="24"/>
      <c r="AK95" s="24"/>
      <c r="AL95" s="24"/>
      <c r="AM95" s="39">
        <f>IF(AND($G$6&lt;=400,$P$10&lt;=$P$12),AD95,IF(AND($G$6&lt;=400,$P$10&gt;$P$12),AD97,IF(AND($G$6&gt;=500,$P$10&lt;=$P$12),AD99,IF(AND($G$6&gt;=500,$P$10&gt;$P$12),AD101))))</f>
        <v>150</v>
      </c>
      <c r="AN95" s="39"/>
      <c r="AO95" s="91">
        <f>IF(AND($G$6&lt;=400,$P$10&lt;=$P$12),AF95,IF(AND($G$6&lt;=400,$P$10&gt;$P$12),AF97,IF(AND($G$6&gt;=500,$P$10&lt;=$P$12),AF99,IF(AND($G$6&gt;=500,$P$10&gt;$P$12),AF101))))</f>
        <v>150</v>
      </c>
      <c r="AP95" s="91"/>
      <c r="AQ95" s="24"/>
      <c r="AR95" s="24"/>
      <c r="AS95" s="24"/>
      <c r="AT95" s="25"/>
      <c r="AU95" s="25"/>
      <c r="AV95" s="25"/>
      <c r="AW95" s="25"/>
      <c r="AX95" s="25"/>
      <c r="AY95" s="25"/>
    </row>
    <row r="96" spans="2:51" ht="29.25" customHeight="1">
      <c r="J96" s="32"/>
      <c r="K96" s="32"/>
      <c r="L96" s="32"/>
      <c r="M96" s="32"/>
      <c r="N96" s="32"/>
      <c r="O96" s="32"/>
      <c r="P96" s="32"/>
      <c r="Q96" s="32"/>
      <c r="R96" s="32"/>
      <c r="U96" s="125">
        <f>(((G22/2)*0.785*G14^2)/J36)/J46</f>
        <v>164.00892857142864</v>
      </c>
      <c r="V96" s="125"/>
      <c r="W96" s="112" t="s">
        <v>25</v>
      </c>
      <c r="X96" s="122"/>
      <c r="Y96" s="24"/>
      <c r="Z96" s="24"/>
      <c r="AA96" s="24"/>
      <c r="AB96" s="24"/>
      <c r="AC96" s="24"/>
      <c r="AD96" s="39"/>
      <c r="AE96" s="39"/>
      <c r="AF96" s="39"/>
      <c r="AG96" s="39"/>
      <c r="AH96" s="24"/>
      <c r="AI96" s="24"/>
      <c r="AJ96" s="24"/>
      <c r="AK96" s="24"/>
      <c r="AL96" s="24"/>
      <c r="AM96" s="39"/>
      <c r="AN96" s="39"/>
      <c r="AO96" s="91"/>
      <c r="AP96" s="91"/>
      <c r="AQ96" s="24"/>
      <c r="AR96" s="24"/>
      <c r="AS96" s="24"/>
      <c r="AT96" s="25"/>
      <c r="AU96" s="25"/>
      <c r="AV96" s="25"/>
      <c r="AW96" s="25"/>
      <c r="AX96" s="25"/>
      <c r="AY96" s="25"/>
    </row>
    <row r="97" spans="4:54" ht="29.25" customHeight="1">
      <c r="J97" s="32"/>
      <c r="K97" s="32"/>
      <c r="L97" s="32"/>
      <c r="M97" s="32"/>
      <c r="N97" s="32"/>
      <c r="O97" s="32"/>
      <c r="P97" s="32"/>
      <c r="Q97" s="32"/>
      <c r="R97" s="32"/>
      <c r="U97" s="125"/>
      <c r="V97" s="125"/>
      <c r="W97" s="112"/>
      <c r="X97" s="122"/>
      <c r="Y97" s="24"/>
      <c r="Z97" s="24"/>
      <c r="AA97" s="24"/>
      <c r="AB97" s="24"/>
      <c r="AC97" s="24"/>
      <c r="AD97" s="40">
        <f>MIN($U$80,$U$82,$N$86,$S$89,$P$92,$T$105,$T$107)</f>
        <v>150</v>
      </c>
      <c r="AE97" s="39"/>
      <c r="AF97" s="40">
        <f>MIN($U$80,$U$82,$N$86,$S$89,$P$92,$T$105,$T$107,$V$96)</f>
        <v>150</v>
      </c>
      <c r="AG97" s="39"/>
      <c r="AH97" s="24"/>
      <c r="AI97" s="24"/>
      <c r="AJ97" s="24"/>
      <c r="AK97" s="24"/>
      <c r="AL97" s="24"/>
      <c r="AM97" s="39"/>
      <c r="AN97" s="39"/>
      <c r="AO97" s="91"/>
      <c r="AP97" s="91"/>
      <c r="AQ97" s="24"/>
      <c r="AR97" s="24"/>
      <c r="AS97" s="24"/>
      <c r="AT97" s="25"/>
      <c r="AU97" s="25"/>
      <c r="AV97" s="25"/>
      <c r="AW97" s="25"/>
      <c r="AX97" s="25"/>
      <c r="AY97" s="25"/>
    </row>
    <row r="98" spans="4:54" ht="29.25" customHeight="1">
      <c r="D98" s="92"/>
      <c r="E98" s="92"/>
      <c r="F98" s="92"/>
      <c r="J98" s="32"/>
      <c r="K98" s="32"/>
      <c r="L98" s="32"/>
      <c r="M98" s="32"/>
      <c r="N98" s="32"/>
      <c r="O98" s="32"/>
      <c r="P98" s="32"/>
      <c r="Q98" s="32"/>
      <c r="R98" s="32"/>
      <c r="U98" s="125"/>
      <c r="V98" s="125"/>
      <c r="W98" s="112"/>
      <c r="X98" s="122"/>
      <c r="Y98" s="24"/>
      <c r="Z98" s="24"/>
      <c r="AA98" s="24"/>
      <c r="AB98" s="24"/>
      <c r="AC98" s="24"/>
      <c r="AD98" s="39"/>
      <c r="AE98" s="39"/>
      <c r="AF98" s="39"/>
      <c r="AG98" s="39"/>
      <c r="AH98" s="24"/>
      <c r="AI98" s="24"/>
      <c r="AJ98" s="24"/>
      <c r="AK98" s="24"/>
      <c r="AL98" s="24"/>
      <c r="AM98" s="39"/>
      <c r="AN98" s="39"/>
      <c r="AO98" s="91"/>
      <c r="AP98" s="91"/>
      <c r="AQ98" s="24"/>
      <c r="AR98" s="24"/>
      <c r="AS98" s="24"/>
      <c r="AT98" s="25"/>
      <c r="AU98" s="25"/>
      <c r="AV98" s="25"/>
      <c r="AW98" s="25"/>
      <c r="AX98" s="25"/>
      <c r="AY98" s="25"/>
    </row>
    <row r="99" spans="4:54" ht="29.25" customHeight="1">
      <c r="Y99" s="24"/>
      <c r="Z99" s="24"/>
      <c r="AA99" s="24"/>
      <c r="AB99" s="24"/>
      <c r="AC99" s="24"/>
      <c r="AD99" s="40">
        <f>MIN($U$84,$U$86,$N$86,$S$89,$P$92,$T$101,$T$103)</f>
        <v>132</v>
      </c>
      <c r="AE99" s="39"/>
      <c r="AF99" s="40">
        <f>MIN($U$84,$U$86,$N$86,$S$89,$P$92,$T$101,$T$103,$V$96)</f>
        <v>132</v>
      </c>
      <c r="AG99" s="39"/>
      <c r="AH99" s="24"/>
      <c r="AI99" s="24"/>
      <c r="AJ99" s="24"/>
      <c r="AK99" s="24"/>
      <c r="AL99" s="24"/>
      <c r="AM99" s="39"/>
      <c r="AN99" s="39"/>
      <c r="AO99" s="91"/>
      <c r="AP99" s="91"/>
      <c r="AQ99" s="24"/>
      <c r="AR99" s="24"/>
      <c r="AS99" s="24"/>
      <c r="AT99" s="25"/>
      <c r="AU99" s="25"/>
      <c r="AV99" s="25"/>
      <c r="AW99" s="25"/>
      <c r="AX99" s="25"/>
      <c r="AY99" s="25"/>
    </row>
    <row r="100" spans="4:54" ht="29.25" customHeight="1">
      <c r="Y100" s="24"/>
      <c r="Z100" s="24"/>
      <c r="AA100" s="24"/>
      <c r="AB100" s="24"/>
      <c r="AC100" s="24"/>
      <c r="AD100" s="39"/>
      <c r="AE100" s="39"/>
      <c r="AF100" s="39"/>
      <c r="AG100" s="39"/>
      <c r="AH100" s="24"/>
      <c r="AI100" s="24"/>
      <c r="AJ100" s="24"/>
      <c r="AK100" s="24"/>
      <c r="AL100" s="24"/>
      <c r="AM100" s="39"/>
      <c r="AN100" s="39"/>
      <c r="AO100" s="91"/>
      <c r="AP100" s="91"/>
      <c r="AQ100" s="24"/>
      <c r="AR100" s="24"/>
      <c r="AS100" s="24"/>
      <c r="AT100" s="25"/>
      <c r="AU100" s="25"/>
      <c r="AV100" s="25"/>
      <c r="AW100" s="25"/>
      <c r="AX100" s="25"/>
      <c r="AY100" s="25"/>
    </row>
    <row r="101" spans="4:54" ht="29.25" customHeight="1">
      <c r="P101" s="32"/>
      <c r="Q101" s="32"/>
      <c r="R101" s="32"/>
      <c r="T101" s="32"/>
      <c r="W101" s="39">
        <f>MIN(T101:T104)</f>
        <v>0</v>
      </c>
      <c r="X101" s="39"/>
      <c r="Y101" s="40">
        <f>MIN(N94,N96,N97,R99,T101,T103)</f>
        <v>0</v>
      </c>
      <c r="Z101" s="39"/>
      <c r="AA101" s="24"/>
      <c r="AB101" s="24"/>
      <c r="AC101" s="24"/>
      <c r="AD101" s="40">
        <f>MIN($U$84,$U$86,$N$86,$S$89,$P$92,$T$105,$T$107)</f>
        <v>132</v>
      </c>
      <c r="AE101" s="39"/>
      <c r="AF101" s="40">
        <f>MIN($U$84,$U$86,$N$86,$S$89,$P$92,$T$105,$T$107,$V$96)</f>
        <v>132</v>
      </c>
      <c r="AG101" s="39"/>
      <c r="AH101" s="24"/>
      <c r="AI101" s="24"/>
      <c r="AJ101" s="24"/>
      <c r="AK101" s="24"/>
      <c r="AL101" s="24"/>
      <c r="AM101" s="39"/>
      <c r="AN101" s="39"/>
      <c r="AO101" s="91"/>
      <c r="AP101" s="91"/>
      <c r="AQ101" s="21"/>
      <c r="AR101" s="95"/>
      <c r="AS101" s="95"/>
      <c r="AT101" s="130"/>
      <c r="AU101" s="130"/>
      <c r="AV101" s="25"/>
      <c r="AW101" s="25"/>
      <c r="AX101" s="25"/>
      <c r="AY101" s="25"/>
    </row>
    <row r="102" spans="4:54" ht="29.25" customHeight="1">
      <c r="P102" s="32"/>
      <c r="Q102" s="32"/>
      <c r="R102" s="32"/>
      <c r="T102" s="32"/>
      <c r="W102" s="39"/>
      <c r="X102" s="39"/>
      <c r="Y102" s="39"/>
      <c r="Z102" s="39"/>
      <c r="AA102" s="24"/>
      <c r="AB102" s="24"/>
      <c r="AC102" s="24"/>
      <c r="AD102" s="39"/>
      <c r="AE102" s="39"/>
      <c r="AF102" s="39"/>
      <c r="AG102" s="39"/>
      <c r="AH102" s="24"/>
      <c r="AI102" s="24"/>
      <c r="AJ102" s="24"/>
      <c r="AK102" s="24"/>
      <c r="AL102" s="24"/>
      <c r="AM102" s="39"/>
      <c r="AN102" s="39"/>
      <c r="AO102" s="91"/>
      <c r="AP102" s="91"/>
      <c r="AQ102" s="21"/>
      <c r="AR102" s="21"/>
      <c r="AS102" s="21"/>
      <c r="AT102" s="14"/>
      <c r="AU102" s="14"/>
      <c r="AV102" s="14"/>
      <c r="AW102" s="25"/>
      <c r="AX102" s="25"/>
      <c r="AY102" s="25"/>
    </row>
    <row r="103" spans="4:54" ht="29.25" customHeight="1">
      <c r="P103" s="32"/>
      <c r="Q103" s="32"/>
      <c r="R103" s="32"/>
      <c r="T103" s="32"/>
      <c r="W103" s="38">
        <f>MIN(T105:T108)</f>
        <v>0</v>
      </c>
      <c r="X103" s="39"/>
      <c r="Y103" s="38">
        <f>$T$101</f>
        <v>0</v>
      </c>
      <c r="Z103" s="39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1"/>
      <c r="AP103" s="21"/>
      <c r="AQ103" s="21"/>
      <c r="AR103" s="21"/>
      <c r="AS103" s="21"/>
      <c r="AT103" s="14"/>
      <c r="AU103" s="14"/>
      <c r="AV103" s="14"/>
      <c r="AW103" s="25"/>
      <c r="AX103" s="25"/>
      <c r="AY103" s="25"/>
    </row>
    <row r="104" spans="4:54" ht="29.25" customHeight="1">
      <c r="D104" s="93"/>
      <c r="E104" s="93"/>
      <c r="F104" s="93"/>
      <c r="N104" s="7"/>
      <c r="O104" s="7"/>
      <c r="P104" s="32"/>
      <c r="Q104" s="32"/>
      <c r="R104" s="32"/>
      <c r="S104" s="7"/>
      <c r="T104" s="32"/>
      <c r="U104" s="7"/>
      <c r="V104" s="7"/>
      <c r="W104" s="39"/>
      <c r="X104" s="39"/>
      <c r="Y104" s="39"/>
      <c r="Z104" s="39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5"/>
      <c r="AU104" s="25"/>
      <c r="AV104" s="25"/>
      <c r="AW104" s="11"/>
      <c r="AX104" s="11"/>
      <c r="AY104" s="11"/>
      <c r="AZ104" s="7"/>
      <c r="BA104" s="7"/>
      <c r="BB104" s="7"/>
    </row>
    <row r="105" spans="4:54" ht="29.25" customHeight="1">
      <c r="D105" s="7"/>
      <c r="N105" s="7"/>
      <c r="O105" s="7"/>
      <c r="P105" s="121"/>
      <c r="Q105" s="35"/>
      <c r="R105" s="35"/>
      <c r="S105" s="7"/>
      <c r="T105" s="35"/>
      <c r="U105" s="7"/>
      <c r="V105" s="7"/>
      <c r="W105" s="7"/>
      <c r="X105" s="7"/>
      <c r="Y105" s="19"/>
      <c r="Z105" s="19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5"/>
      <c r="AU105" s="25"/>
      <c r="AV105" s="25"/>
      <c r="AW105" s="11"/>
      <c r="AX105" s="11"/>
      <c r="AY105" s="11"/>
      <c r="AZ105" s="7"/>
      <c r="BA105" s="7"/>
      <c r="BB105" s="7"/>
    </row>
    <row r="106" spans="4:54" ht="29.25" customHeight="1">
      <c r="D106" s="7"/>
      <c r="N106" s="7"/>
      <c r="O106" s="7"/>
      <c r="P106" s="121"/>
      <c r="Q106" s="35"/>
      <c r="R106" s="35"/>
      <c r="S106" s="7"/>
      <c r="T106" s="35"/>
      <c r="U106" s="7"/>
      <c r="V106" s="7"/>
      <c r="W106" s="7"/>
      <c r="X106" s="7"/>
      <c r="Y106" s="19"/>
      <c r="Z106" s="19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5"/>
      <c r="AU106" s="25"/>
      <c r="AV106" s="25"/>
      <c r="AW106" s="11"/>
      <c r="AX106" s="11"/>
      <c r="AY106" s="11"/>
      <c r="AZ106" s="7"/>
      <c r="BA106" s="7"/>
      <c r="BB106" s="7"/>
    </row>
    <row r="107" spans="4:54" ht="29.25" customHeight="1">
      <c r="P107" s="32"/>
      <c r="Q107" s="32"/>
      <c r="R107" s="32"/>
      <c r="T107" s="32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</row>
    <row r="108" spans="4:54" ht="29.25" customHeight="1">
      <c r="P108" s="32"/>
      <c r="Q108" s="32"/>
      <c r="R108" s="32"/>
      <c r="T108" s="32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</row>
    <row r="109" spans="4:54" ht="29.25" customHeight="1"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</row>
    <row r="110" spans="4:54" ht="29.25" customHeight="1"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</row>
    <row r="111" spans="4:54" ht="29.25" customHeight="1"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</row>
    <row r="112" spans="4:54" ht="29.25" customHeight="1"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</row>
    <row r="113" spans="25:50" ht="29.25" customHeight="1"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</row>
    <row r="114" spans="25:50" ht="29.25" customHeight="1"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</row>
    <row r="115" spans="25:50" ht="29.25" customHeight="1"/>
    <row r="116" spans="25:50" ht="29.25" customHeight="1"/>
    <row r="117" spans="25:50" ht="29.25" customHeight="1"/>
    <row r="118" spans="25:50" ht="29.25" customHeight="1"/>
    <row r="119" spans="25:50" ht="29.25" customHeight="1"/>
    <row r="120" spans="25:50" ht="29.25" customHeight="1"/>
    <row r="121" spans="25:50" ht="29.25" customHeight="1"/>
    <row r="122" spans="25:50" ht="29.25" customHeight="1"/>
    <row r="123" spans="25:50" ht="29.25" customHeight="1"/>
    <row r="124" spans="25:50" ht="29.25" customHeight="1"/>
    <row r="125" spans="25:50" ht="29.25" customHeight="1"/>
    <row r="126" spans="25:50" ht="29.25" customHeight="1"/>
    <row r="127" spans="25:50" ht="29.25" customHeight="1"/>
    <row r="128" spans="25:50" ht="29.25" customHeight="1"/>
    <row r="129" ht="29.25" customHeight="1"/>
    <row r="130" ht="29.25" customHeight="1"/>
    <row r="131" ht="29.25" customHeight="1"/>
    <row r="132" ht="29.25" customHeight="1"/>
    <row r="133" ht="29.25" customHeight="1"/>
    <row r="134" ht="29.25" customHeight="1"/>
    <row r="135" ht="29.25" customHeight="1"/>
    <row r="136" ht="29.25" customHeight="1"/>
    <row r="137" ht="29.25" customHeight="1"/>
    <row r="138" ht="29.25" customHeight="1"/>
    <row r="139" ht="29.25" customHeight="1"/>
    <row r="140" ht="29.25" customHeight="1"/>
    <row r="141" ht="29.25" customHeight="1"/>
  </sheetData>
  <sheetProtection algorithmName="SHA-512" hashValue="a/76wCEWFgkk7lLZIsZzbEfVAZ5KmQu1geMM7aCzRMljdJRncgSfQa+G8ddeog4IAdmzF866hcwRj3qI5BV1cA==" saltValue="4rUdQlkr1ku8KKIRl/H48g==" spinCount="100000" sheet="1" objects="1" scenarios="1" selectLockedCells="1"/>
  <mergeCells count="217">
    <mergeCell ref="D104:F104"/>
    <mergeCell ref="P105:P106"/>
    <mergeCell ref="Q105:R106"/>
    <mergeCell ref="T105:T106"/>
    <mergeCell ref="P107:P108"/>
    <mergeCell ref="Q107:R108"/>
    <mergeCell ref="T107:T108"/>
    <mergeCell ref="AR101:AS101"/>
    <mergeCell ref="AT101:AU101"/>
    <mergeCell ref="P103:P104"/>
    <mergeCell ref="Q103:R104"/>
    <mergeCell ref="T103:T104"/>
    <mergeCell ref="W103:X104"/>
    <mergeCell ref="Y103:Z104"/>
    <mergeCell ref="D98:F98"/>
    <mergeCell ref="AD99:AE100"/>
    <mergeCell ref="AF99:AG100"/>
    <mergeCell ref="P101:P102"/>
    <mergeCell ref="Q101:R102"/>
    <mergeCell ref="T101:T102"/>
    <mergeCell ref="W101:X102"/>
    <mergeCell ref="Y101:Z102"/>
    <mergeCell ref="AD101:AE102"/>
    <mergeCell ref="AF101:AG102"/>
    <mergeCell ref="AF95:AG96"/>
    <mergeCell ref="AM95:AN102"/>
    <mergeCell ref="AO95:AP102"/>
    <mergeCell ref="J96:R98"/>
    <mergeCell ref="U96:V98"/>
    <mergeCell ref="W96:W98"/>
    <mergeCell ref="AD97:AE98"/>
    <mergeCell ref="AF97:AG98"/>
    <mergeCell ref="U91:V93"/>
    <mergeCell ref="W91:W93"/>
    <mergeCell ref="N92:O92"/>
    <mergeCell ref="P92:P93"/>
    <mergeCell ref="N93:O93"/>
    <mergeCell ref="AD95:AE96"/>
    <mergeCell ref="AC88:AG88"/>
    <mergeCell ref="AO88:AS89"/>
    <mergeCell ref="B89:E89"/>
    <mergeCell ref="P89:R90"/>
    <mergeCell ref="S89:T90"/>
    <mergeCell ref="AC89:AG89"/>
    <mergeCell ref="N86:O87"/>
    <mergeCell ref="U86:V86"/>
    <mergeCell ref="S87:S88"/>
    <mergeCell ref="U87:V88"/>
    <mergeCell ref="W87:W88"/>
    <mergeCell ref="J88:O88"/>
    <mergeCell ref="AX83:AX84"/>
    <mergeCell ref="D84:F84"/>
    <mergeCell ref="T84:T85"/>
    <mergeCell ref="U84:V85"/>
    <mergeCell ref="AB84:AG84"/>
    <mergeCell ref="B85:E85"/>
    <mergeCell ref="J85:O85"/>
    <mergeCell ref="AV85:AW86"/>
    <mergeCell ref="AX85:AX86"/>
    <mergeCell ref="L86:M87"/>
    <mergeCell ref="D83:G83"/>
    <mergeCell ref="X83:Y84"/>
    <mergeCell ref="Z83:AA84"/>
    <mergeCell ref="AP83:AQ83"/>
    <mergeCell ref="AR83:AU83"/>
    <mergeCell ref="AV83:AW84"/>
    <mergeCell ref="U80:V82"/>
    <mergeCell ref="X81:Y82"/>
    <mergeCell ref="Z81:AA82"/>
    <mergeCell ref="AC81:AD81"/>
    <mergeCell ref="AE81:AG81"/>
    <mergeCell ref="J82:O82"/>
    <mergeCell ref="AC82:AD82"/>
    <mergeCell ref="AE82:AG82"/>
    <mergeCell ref="D75:F75"/>
    <mergeCell ref="K76:M76"/>
    <mergeCell ref="N76:O76"/>
    <mergeCell ref="T76:T77"/>
    <mergeCell ref="BM76:CF77"/>
    <mergeCell ref="N77:O78"/>
    <mergeCell ref="P77:P78"/>
    <mergeCell ref="Q77:R78"/>
    <mergeCell ref="T78:T79"/>
    <mergeCell ref="BM78:CF79"/>
    <mergeCell ref="AR72:AS72"/>
    <mergeCell ref="AT72:AU72"/>
    <mergeCell ref="BM72:CF73"/>
    <mergeCell ref="P74:P75"/>
    <mergeCell ref="Q74:R75"/>
    <mergeCell ref="T74:T75"/>
    <mergeCell ref="W74:X75"/>
    <mergeCell ref="Y74:Z75"/>
    <mergeCell ref="BM74:CF75"/>
    <mergeCell ref="P72:P73"/>
    <mergeCell ref="Q72:R73"/>
    <mergeCell ref="T72:T73"/>
    <mergeCell ref="U72:U73"/>
    <mergeCell ref="W72:X73"/>
    <mergeCell ref="Y72:Z73"/>
    <mergeCell ref="U68:U69"/>
    <mergeCell ref="AD69:AE69"/>
    <mergeCell ref="AF69:AG69"/>
    <mergeCell ref="O70:P71"/>
    <mergeCell ref="R70:S71"/>
    <mergeCell ref="T70:T71"/>
    <mergeCell ref="U70:U71"/>
    <mergeCell ref="B67:D67"/>
    <mergeCell ref="K67:L67"/>
    <mergeCell ref="N67:O67"/>
    <mergeCell ref="K68:L69"/>
    <mergeCell ref="N68:O69"/>
    <mergeCell ref="T68:T69"/>
    <mergeCell ref="I61:M61"/>
    <mergeCell ref="AD61:AE61"/>
    <mergeCell ref="AF61:AG61"/>
    <mergeCell ref="AC63:AG63"/>
    <mergeCell ref="K65:L65"/>
    <mergeCell ref="N65:O66"/>
    <mergeCell ref="R65:S66"/>
    <mergeCell ref="T65:T66"/>
    <mergeCell ref="K66:L66"/>
    <mergeCell ref="R57:S57"/>
    <mergeCell ref="W57:X58"/>
    <mergeCell ref="L59:M59"/>
    <mergeCell ref="AD60:AE60"/>
    <mergeCell ref="AF60:AG60"/>
    <mergeCell ref="AP60:AQ60"/>
    <mergeCell ref="R51:S51"/>
    <mergeCell ref="T51:T53"/>
    <mergeCell ref="R53:S53"/>
    <mergeCell ref="V53:Z53"/>
    <mergeCell ref="AA53:AC53"/>
    <mergeCell ref="D55:E55"/>
    <mergeCell ref="R55:S55"/>
    <mergeCell ref="T55:T57"/>
    <mergeCell ref="W55:X56"/>
    <mergeCell ref="D56:E56"/>
    <mergeCell ref="A46:C47"/>
    <mergeCell ref="D46:I47"/>
    <mergeCell ref="J46:N47"/>
    <mergeCell ref="M49:N49"/>
    <mergeCell ref="P49:P50"/>
    <mergeCell ref="M50:N50"/>
    <mergeCell ref="A44:C45"/>
    <mergeCell ref="D44:I45"/>
    <mergeCell ref="J44:N45"/>
    <mergeCell ref="D38:I39"/>
    <mergeCell ref="J38:N39"/>
    <mergeCell ref="D40:I41"/>
    <mergeCell ref="J40:N41"/>
    <mergeCell ref="A42:C43"/>
    <mergeCell ref="D42:I43"/>
    <mergeCell ref="J42:N43"/>
    <mergeCell ref="D32:I33"/>
    <mergeCell ref="J32:N33"/>
    <mergeCell ref="D34:I35"/>
    <mergeCell ref="J34:N35"/>
    <mergeCell ref="D36:I37"/>
    <mergeCell ref="J36:N37"/>
    <mergeCell ref="P24:S25"/>
    <mergeCell ref="D26:I27"/>
    <mergeCell ref="J26:N27"/>
    <mergeCell ref="D28:I29"/>
    <mergeCell ref="J28:N29"/>
    <mergeCell ref="D30:I31"/>
    <mergeCell ref="J30:N31"/>
    <mergeCell ref="D20:F21"/>
    <mergeCell ref="G20:I21"/>
    <mergeCell ref="D22:F23"/>
    <mergeCell ref="G22:I23"/>
    <mergeCell ref="J22:K23"/>
    <mergeCell ref="D24:I25"/>
    <mergeCell ref="J24:N25"/>
    <mergeCell ref="D14:F15"/>
    <mergeCell ref="G14:I15"/>
    <mergeCell ref="D16:F17"/>
    <mergeCell ref="G16:I17"/>
    <mergeCell ref="D18:F19"/>
    <mergeCell ref="G18:I19"/>
    <mergeCell ref="AG11:AQ11"/>
    <mergeCell ref="D12:F13"/>
    <mergeCell ref="G12:I13"/>
    <mergeCell ref="L12:O13"/>
    <mergeCell ref="P12:R13"/>
    <mergeCell ref="U12:X13"/>
    <mergeCell ref="Y12:AB13"/>
    <mergeCell ref="D10:F11"/>
    <mergeCell ref="G10:I11"/>
    <mergeCell ref="L10:O11"/>
    <mergeCell ref="P10:R11"/>
    <mergeCell ref="U10:X11"/>
    <mergeCell ref="Y10:AB11"/>
    <mergeCell ref="Y6:AB7"/>
    <mergeCell ref="AG7:AQ7"/>
    <mergeCell ref="D8:F9"/>
    <mergeCell ref="G8:I9"/>
    <mergeCell ref="L8:O9"/>
    <mergeCell ref="P8:R9"/>
    <mergeCell ref="U8:X9"/>
    <mergeCell ref="Y8:AB9"/>
    <mergeCell ref="AG9:AQ9"/>
    <mergeCell ref="G4:I5"/>
    <mergeCell ref="D6:F7"/>
    <mergeCell ref="G6:I7"/>
    <mergeCell ref="L6:O7"/>
    <mergeCell ref="P6:R7"/>
    <mergeCell ref="U6:X7"/>
    <mergeCell ref="AG1:AQ1"/>
    <mergeCell ref="D2:F3"/>
    <mergeCell ref="G2:I3"/>
    <mergeCell ref="K2:K13"/>
    <mergeCell ref="L2:O5"/>
    <mergeCell ref="P2:P5"/>
    <mergeCell ref="T2:T13"/>
    <mergeCell ref="U2:X5"/>
    <mergeCell ref="Y2:Z5"/>
    <mergeCell ref="D4:F5"/>
  </mergeCells>
  <pageMargins left="0.7" right="0.7" top="0.75" bottom="0.75" header="0.3" footer="0.3"/>
  <pageSetup paperSize="9" scale="2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قاب خمشی متوسط</vt:lpstr>
      <vt:lpstr>ستون پرفشار با وصله همپوشانی</vt:lpstr>
      <vt:lpstr>ستون کم فشار با وصله همپوشان </vt:lpstr>
      <vt:lpstr>ستون پرفشار با وصله مکانیکی </vt:lpstr>
      <vt:lpstr>ستون کم فشار با وصله مکانیکی </vt:lpstr>
      <vt:lpstr>'ستون پرفشار با وصله مکانیکی '!Print_Area</vt:lpstr>
      <vt:lpstr>'ستون پرفشار با وصله همپوشانی'!Print_Area</vt:lpstr>
      <vt:lpstr>'ستون کم فشار با وصله مکانیکی '!Print_Area</vt:lpstr>
      <vt:lpstr>'ستون کم فشار با وصله همپوشان '!Print_Area</vt:lpstr>
      <vt:lpstr>'قاب خمشی متوسط'!Print_Area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2022-09-23T08:25:23Z</dcterms:modified>
</cp:coreProperties>
</file>