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m6-v92" sheetId="1" r:id="rId1"/>
    <sheet name="m6-v92 in sap" sheetId="3" r:id="rId2"/>
    <sheet name="m6-v98" sheetId="2" r:id="rId3"/>
    <sheet name="m6-v98 in sap" sheetId="4" r:id="rId4"/>
  </sheets>
  <definedNames>
    <definedName name="_xlnm.Print_Area" localSheetId="0">'m6-v92'!$A$1:$AF$25</definedName>
    <definedName name="_xlnm.Print_Area" localSheetId="1">'m6-v92 in sap'!$A$1:$Q$42</definedName>
    <definedName name="_xlnm.Print_Area" localSheetId="2">'m6-v98'!$A$1:$AF$25</definedName>
    <definedName name="_xlnm.Print_Area" localSheetId="3">'m6-v98 in sap'!$A$1:$Q$42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4" l="1"/>
  <c r="N40" i="4" l="1"/>
  <c r="M38" i="4"/>
  <c r="I37" i="4"/>
  <c r="I36" i="4"/>
  <c r="I35" i="4"/>
  <c r="I34" i="4"/>
  <c r="I33" i="4"/>
  <c r="I32" i="4"/>
  <c r="I31" i="4"/>
  <c r="I30" i="4"/>
  <c r="I29" i="4"/>
  <c r="I28" i="4"/>
  <c r="I27" i="4"/>
  <c r="I26" i="4"/>
  <c r="H37" i="4"/>
  <c r="H36" i="4"/>
  <c r="H35" i="4"/>
  <c r="H34" i="4"/>
  <c r="H33" i="4"/>
  <c r="H32" i="4"/>
  <c r="H31" i="4"/>
  <c r="H30" i="4"/>
  <c r="H29" i="4"/>
  <c r="H28" i="4"/>
  <c r="H27" i="4"/>
  <c r="H26" i="4"/>
  <c r="G37" i="4"/>
  <c r="G36" i="4"/>
  <c r="G35" i="4"/>
  <c r="G34" i="4"/>
  <c r="G33" i="4"/>
  <c r="G32" i="4"/>
  <c r="G31" i="4"/>
  <c r="G30" i="4"/>
  <c r="G29" i="4"/>
  <c r="G28" i="4"/>
  <c r="G27" i="4"/>
  <c r="G26" i="4"/>
  <c r="D37" i="4"/>
  <c r="D36" i="4"/>
  <c r="D35" i="4"/>
  <c r="D34" i="4"/>
  <c r="D33" i="4"/>
  <c r="D32" i="4"/>
  <c r="D31" i="4"/>
  <c r="D30" i="4"/>
  <c r="D29" i="4"/>
  <c r="D28" i="4"/>
  <c r="D27" i="4"/>
  <c r="D26" i="4"/>
  <c r="C37" i="4"/>
  <c r="C36" i="4"/>
  <c r="C35" i="4"/>
  <c r="C34" i="4"/>
  <c r="C33" i="4"/>
  <c r="C32" i="4"/>
  <c r="C31" i="4"/>
  <c r="C30" i="4"/>
  <c r="C29" i="4"/>
  <c r="C28" i="4"/>
  <c r="C27" i="4"/>
  <c r="C26" i="4"/>
  <c r="H19" i="4"/>
  <c r="H18" i="4"/>
  <c r="H17" i="4"/>
  <c r="O10" i="4" s="1"/>
  <c r="H16" i="4"/>
  <c r="H15" i="4"/>
  <c r="H14" i="4"/>
  <c r="H13" i="4"/>
  <c r="H12" i="4"/>
  <c r="H11" i="4"/>
  <c r="H10" i="4"/>
  <c r="H9" i="4"/>
  <c r="H8" i="4"/>
  <c r="D19" i="4"/>
  <c r="D18" i="4"/>
  <c r="D17" i="4"/>
  <c r="D16" i="4"/>
  <c r="D15" i="4"/>
  <c r="D14" i="4"/>
  <c r="D13" i="4"/>
  <c r="D12" i="4"/>
  <c r="D11" i="4"/>
  <c r="O16" i="4" s="1"/>
  <c r="D10" i="4"/>
  <c r="D9" i="4"/>
  <c r="D8" i="4"/>
  <c r="C19" i="4"/>
  <c r="G19" i="4" s="1"/>
  <c r="C18" i="4"/>
  <c r="G18" i="4" s="1"/>
  <c r="C17" i="4"/>
  <c r="G17" i="4" s="1"/>
  <c r="C16" i="4"/>
  <c r="G16" i="4" s="1"/>
  <c r="C15" i="4"/>
  <c r="G15" i="4" s="1"/>
  <c r="C14" i="4"/>
  <c r="G14" i="4" s="1"/>
  <c r="C13" i="4"/>
  <c r="G13" i="4" s="1"/>
  <c r="C12" i="4"/>
  <c r="G12" i="4" s="1"/>
  <c r="C11" i="4"/>
  <c r="G11" i="4" s="1"/>
  <c r="C10" i="4"/>
  <c r="G10" i="4" s="1"/>
  <c r="C9" i="4"/>
  <c r="G9" i="4" s="1"/>
  <c r="C8" i="4"/>
  <c r="G8" i="4" s="1"/>
  <c r="N26" i="4" l="1"/>
  <c r="M28" i="4"/>
  <c r="O26" i="4"/>
  <c r="O28" i="4"/>
  <c r="O29" i="4"/>
  <c r="O30" i="4"/>
  <c r="O34" i="4"/>
  <c r="O35" i="4"/>
  <c r="N30" i="4"/>
  <c r="N31" i="4"/>
  <c r="N32" i="4"/>
  <c r="N35" i="4"/>
  <c r="M26" i="4"/>
  <c r="M27" i="4"/>
  <c r="M29" i="4"/>
  <c r="M30" i="4"/>
  <c r="M31" i="4"/>
  <c r="M32" i="4"/>
  <c r="M33" i="4"/>
  <c r="M34" i="4"/>
  <c r="M35" i="4"/>
  <c r="M36" i="4"/>
  <c r="M37" i="4"/>
  <c r="O8" i="4"/>
  <c r="O9" i="4"/>
  <c r="O12" i="4"/>
  <c r="O13" i="4"/>
  <c r="O14" i="4"/>
  <c r="O15" i="4"/>
  <c r="O17" i="4"/>
  <c r="O18" i="4"/>
  <c r="O19" i="4"/>
  <c r="N34" i="4"/>
  <c r="N33" i="4"/>
  <c r="N29" i="4"/>
  <c r="N28" i="4"/>
  <c r="N27" i="4"/>
  <c r="N25" i="4"/>
  <c r="O37" i="4"/>
  <c r="O36" i="4"/>
  <c r="O33" i="4"/>
  <c r="O32" i="4"/>
  <c r="O31" i="4"/>
  <c r="O27" i="4"/>
  <c r="N36" i="4"/>
  <c r="N40" i="3"/>
  <c r="M38" i="3"/>
  <c r="D37" i="3" l="1"/>
  <c r="D36" i="3"/>
  <c r="D35" i="3"/>
  <c r="D34" i="3"/>
  <c r="D33" i="3"/>
  <c r="D32" i="3"/>
  <c r="D31" i="3"/>
  <c r="D30" i="3"/>
  <c r="D29" i="3"/>
  <c r="D28" i="3"/>
  <c r="D27" i="3"/>
  <c r="D26" i="3"/>
  <c r="C37" i="3"/>
  <c r="C36" i="3"/>
  <c r="C35" i="3"/>
  <c r="C34" i="3"/>
  <c r="C33" i="3"/>
  <c r="C32" i="3"/>
  <c r="C31" i="3"/>
  <c r="C30" i="3"/>
  <c r="C29" i="3"/>
  <c r="C28" i="3"/>
  <c r="C27" i="3"/>
  <c r="C26" i="3"/>
  <c r="D19" i="3"/>
  <c r="D18" i="3"/>
  <c r="D17" i="3"/>
  <c r="D16" i="3"/>
  <c r="D15" i="3"/>
  <c r="D14" i="3"/>
  <c r="D13" i="3"/>
  <c r="D12" i="3"/>
  <c r="D11" i="3"/>
  <c r="D10" i="3"/>
  <c r="D9" i="3"/>
  <c r="D8" i="3"/>
  <c r="C19" i="3"/>
  <c r="G19" i="3" s="1"/>
  <c r="C18" i="3"/>
  <c r="G18" i="3" s="1"/>
  <c r="C17" i="3"/>
  <c r="G17" i="3" s="1"/>
  <c r="C16" i="3"/>
  <c r="C15" i="3"/>
  <c r="G15" i="3" s="1"/>
  <c r="C14" i="3"/>
  <c r="C13" i="3"/>
  <c r="C12" i="3"/>
  <c r="C11" i="3"/>
  <c r="C10" i="3"/>
  <c r="G10" i="3" s="1"/>
  <c r="C9" i="3"/>
  <c r="G9" i="3" s="1"/>
  <c r="C8" i="3"/>
  <c r="G8" i="3" s="1"/>
  <c r="G11" i="3" l="1"/>
  <c r="G12" i="3"/>
  <c r="G13" i="3"/>
  <c r="G14" i="3"/>
  <c r="G16" i="3"/>
  <c r="D25" i="2"/>
  <c r="B25" i="2" s="1"/>
  <c r="B19" i="2"/>
  <c r="W11" i="2" s="1"/>
  <c r="B15" i="2"/>
  <c r="B21" i="2" s="1"/>
  <c r="B13" i="2"/>
  <c r="B10" i="2"/>
  <c r="D7" i="2"/>
  <c r="B8" i="2" s="1"/>
  <c r="M7" i="2" l="1"/>
  <c r="M9" i="2" s="1"/>
  <c r="B27" i="2"/>
  <c r="B29" i="2" s="1"/>
  <c r="X2" i="2" s="1"/>
  <c r="B11" i="2"/>
  <c r="V10" i="2"/>
  <c r="B22" i="2"/>
  <c r="B23" i="2" s="1"/>
  <c r="G11" i="2"/>
  <c r="F9" i="2"/>
  <c r="B26" i="2" l="1"/>
  <c r="S7" i="2" s="1"/>
  <c r="S9" i="2" s="1"/>
  <c r="AC7" i="2"/>
  <c r="AC9" i="2" s="1"/>
  <c r="B28" i="2"/>
  <c r="AB6" i="2" s="1"/>
  <c r="AB3" i="2" s="1"/>
  <c r="D25" i="1"/>
  <c r="V10" i="1" s="1"/>
  <c r="B19" i="1"/>
  <c r="B15" i="1"/>
  <c r="B21" i="1" s="1"/>
  <c r="B13" i="1"/>
  <c r="D7" i="1"/>
  <c r="B8" i="1" s="1"/>
  <c r="B11" i="1" s="1"/>
  <c r="B10" i="1"/>
  <c r="G11" i="1" l="1"/>
  <c r="W11" i="1"/>
  <c r="B25" i="1"/>
  <c r="F9" i="1"/>
  <c r="B27" i="1"/>
  <c r="B29" i="1" s="1"/>
  <c r="X2" i="1" s="1"/>
  <c r="M7" i="1"/>
  <c r="M9" i="1" s="1"/>
  <c r="B24" i="1"/>
  <c r="B22" i="1"/>
  <c r="B23" i="1" s="1"/>
  <c r="H13" i="3" l="1"/>
  <c r="O14" i="3" s="1"/>
  <c r="H11" i="3"/>
  <c r="O16" i="3" s="1"/>
  <c r="H17" i="3"/>
  <c r="O10" i="3" s="1"/>
  <c r="H14" i="3"/>
  <c r="O13" i="3" s="1"/>
  <c r="H9" i="3"/>
  <c r="O18" i="3" s="1"/>
  <c r="H12" i="3"/>
  <c r="O15" i="3" s="1"/>
  <c r="H10" i="3"/>
  <c r="O17" i="3" s="1"/>
  <c r="H19" i="3"/>
  <c r="O8" i="3" s="1"/>
  <c r="H8" i="3"/>
  <c r="O19" i="3" s="1"/>
  <c r="H16" i="3"/>
  <c r="O11" i="3" s="1"/>
  <c r="H15" i="3"/>
  <c r="O12" i="3" s="1"/>
  <c r="H18" i="3"/>
  <c r="O9" i="3" s="1"/>
  <c r="B28" i="1"/>
  <c r="AB6" i="1" s="1"/>
  <c r="AB3" i="1" s="1"/>
  <c r="AC7" i="1"/>
  <c r="AC9" i="1" s="1"/>
  <c r="B26" i="1"/>
  <c r="S7" i="1" s="1"/>
  <c r="S9" i="1" s="1"/>
  <c r="G26" i="3" l="1"/>
  <c r="M37" i="3" s="1"/>
  <c r="G28" i="3"/>
  <c r="M35" i="3" s="1"/>
  <c r="G37" i="3"/>
  <c r="M26" i="3" s="1"/>
  <c r="G36" i="3"/>
  <c r="M27" i="3" s="1"/>
  <c r="G27" i="3"/>
  <c r="M36" i="3" s="1"/>
  <c r="G34" i="3"/>
  <c r="M29" i="3" s="1"/>
  <c r="G35" i="3"/>
  <c r="M28" i="3" s="1"/>
  <c r="G31" i="3"/>
  <c r="M32" i="3" s="1"/>
  <c r="G30" i="3"/>
  <c r="M33" i="3" s="1"/>
  <c r="G33" i="3"/>
  <c r="M30" i="3" s="1"/>
  <c r="G32" i="3"/>
  <c r="M31" i="3" s="1"/>
  <c r="G29" i="3"/>
  <c r="M34" i="3" s="1"/>
  <c r="H33" i="3"/>
  <c r="N29" i="3" s="1"/>
  <c r="H34" i="3"/>
  <c r="N28" i="3" s="1"/>
  <c r="H32" i="3"/>
  <c r="N30" i="3" s="1"/>
  <c r="H36" i="3"/>
  <c r="N26" i="3" s="1"/>
  <c r="H27" i="3"/>
  <c r="N35" i="3" s="1"/>
  <c r="H29" i="3"/>
  <c r="N33" i="3" s="1"/>
  <c r="H28" i="3"/>
  <c r="N34" i="3" s="1"/>
  <c r="H37" i="3"/>
  <c r="N25" i="3" s="1"/>
  <c r="H30" i="3"/>
  <c r="N32" i="3" s="1"/>
  <c r="H35" i="3"/>
  <c r="N27" i="3" s="1"/>
  <c r="H26" i="3"/>
  <c r="N36" i="3" s="1"/>
  <c r="H31" i="3"/>
  <c r="N31" i="3" s="1"/>
  <c r="I34" i="3"/>
  <c r="O29" i="3" s="1"/>
  <c r="I28" i="3"/>
  <c r="O35" i="3" s="1"/>
  <c r="I33" i="3"/>
  <c r="O30" i="3" s="1"/>
  <c r="I35" i="3"/>
  <c r="O28" i="3" s="1"/>
  <c r="I36" i="3"/>
  <c r="O27" i="3" s="1"/>
  <c r="I37" i="3"/>
  <c r="O26" i="3" s="1"/>
  <c r="I32" i="3"/>
  <c r="O31" i="3" s="1"/>
  <c r="I26" i="3"/>
  <c r="O37" i="3" s="1"/>
  <c r="I30" i="3"/>
  <c r="O33" i="3" s="1"/>
  <c r="I31" i="3"/>
  <c r="O32" i="3" s="1"/>
  <c r="I27" i="3"/>
  <c r="O36" i="3" s="1"/>
  <c r="I29" i="3"/>
  <c r="O34" i="3" s="1"/>
</calcChain>
</file>

<file path=xl/sharedStrings.xml><?xml version="1.0" encoding="utf-8"?>
<sst xmlns="http://schemas.openxmlformats.org/spreadsheetml/2006/main" count="572" uniqueCount="217">
  <si>
    <t>آستارا</t>
  </si>
  <si>
    <t>اراک</t>
  </si>
  <si>
    <t>اردبیل</t>
  </si>
  <si>
    <t>اردستان</t>
  </si>
  <si>
    <t>ارومیه</t>
  </si>
  <si>
    <t>اسلام آباد غرب</t>
  </si>
  <si>
    <t>اصفهان</t>
  </si>
  <si>
    <t>الیگودرز</t>
  </si>
  <si>
    <t>امیدیه</t>
  </si>
  <si>
    <t>انار</t>
  </si>
  <si>
    <t>اهر</t>
  </si>
  <si>
    <t>اهواز</t>
  </si>
  <si>
    <t>ایرانشهر</t>
  </si>
  <si>
    <t>ایلام</t>
  </si>
  <si>
    <t>ایوان غرب</t>
  </si>
  <si>
    <t>آبادان</t>
  </si>
  <si>
    <t>آباده</t>
  </si>
  <si>
    <t>آبعلی</t>
  </si>
  <si>
    <t>آستانه اشرفیه</t>
  </si>
  <si>
    <t>انزلی</t>
  </si>
  <si>
    <t>بافت</t>
  </si>
  <si>
    <t>بافق</t>
  </si>
  <si>
    <t>بانه</t>
  </si>
  <si>
    <t>بجنورد</t>
  </si>
  <si>
    <t>بروجرد</t>
  </si>
  <si>
    <t>بستان</t>
  </si>
  <si>
    <t>بشرویه</t>
  </si>
  <si>
    <t>بم</t>
  </si>
  <si>
    <t>بندرعباس</t>
  </si>
  <si>
    <t xml:space="preserve">بندرلنگه </t>
  </si>
  <si>
    <t>بوشهر</t>
  </si>
  <si>
    <t>بیجار</t>
  </si>
  <si>
    <t>بیرجند</t>
  </si>
  <si>
    <t>پیرانشهر</t>
  </si>
  <si>
    <t>تبریز</t>
  </si>
  <si>
    <t>تربت جام</t>
  </si>
  <si>
    <t>تربت حیدریه</t>
  </si>
  <si>
    <t>تکاب</t>
  </si>
  <si>
    <t>تهران</t>
  </si>
  <si>
    <t>جاسک</t>
  </si>
  <si>
    <t>جلفا</t>
  </si>
  <si>
    <t>جیرفت</t>
  </si>
  <si>
    <t>چابهار</t>
  </si>
  <si>
    <t>خاش</t>
  </si>
  <si>
    <t>خدابنده</t>
  </si>
  <si>
    <t>خرم اباد</t>
  </si>
  <si>
    <t>خرم دره</t>
  </si>
  <si>
    <t>خلخال</t>
  </si>
  <si>
    <t>خوربیابانک</t>
  </si>
  <si>
    <t>خوربیرجند</t>
  </si>
  <si>
    <t>خوی</t>
  </si>
  <si>
    <t>داران</t>
  </si>
  <si>
    <t>درود</t>
  </si>
  <si>
    <t>دزفول</t>
  </si>
  <si>
    <t>دهلران</t>
  </si>
  <si>
    <t>دوگنبدان</t>
  </si>
  <si>
    <t>رامسر</t>
  </si>
  <si>
    <t>رامهرمز</t>
  </si>
  <si>
    <t>رباط پشت بام</t>
  </si>
  <si>
    <t>رشت</t>
  </si>
  <si>
    <t>رفسنجان</t>
  </si>
  <si>
    <t>روانسر</t>
  </si>
  <si>
    <t>زابل</t>
  </si>
  <si>
    <t>زرینه اوباتو</t>
  </si>
  <si>
    <t>زنجان</t>
  </si>
  <si>
    <t>سبزوار</t>
  </si>
  <si>
    <t>سراب</t>
  </si>
  <si>
    <t>سراوان</t>
  </si>
  <si>
    <t>سرپل ذهاب</t>
  </si>
  <si>
    <t>سرخس</t>
  </si>
  <si>
    <t>سردشت</t>
  </si>
  <si>
    <t>سقز</t>
  </si>
  <si>
    <t>سمنان</t>
  </si>
  <si>
    <t>سنندج</t>
  </si>
  <si>
    <t>سیرجان</t>
  </si>
  <si>
    <t>شاهرود</t>
  </si>
  <si>
    <t>شهربابک</t>
  </si>
  <si>
    <t>شهرکرد</t>
  </si>
  <si>
    <t>شیراز</t>
  </si>
  <si>
    <t>طبس</t>
  </si>
  <si>
    <t>فردوس</t>
  </si>
  <si>
    <t>فسا</t>
  </si>
  <si>
    <t>فیروزکوه</t>
  </si>
  <si>
    <t>قائن</t>
  </si>
  <si>
    <t>قراخیل</t>
  </si>
  <si>
    <t>قروه</t>
  </si>
  <si>
    <t>قزوین</t>
  </si>
  <si>
    <t>قم</t>
  </si>
  <si>
    <t>قوچان</t>
  </si>
  <si>
    <t>کاشان</t>
  </si>
  <si>
    <t>کاشمر</t>
  </si>
  <si>
    <t>کرج</t>
  </si>
  <si>
    <t>کرمان</t>
  </si>
  <si>
    <t>کرمانشاه</t>
  </si>
  <si>
    <t>کنگاور</t>
  </si>
  <si>
    <t>کهنوج</t>
  </si>
  <si>
    <t>کوهرنگ</t>
  </si>
  <si>
    <t>گرگان</t>
  </si>
  <si>
    <t>گرمسار</t>
  </si>
  <si>
    <t>گلپایگان</t>
  </si>
  <si>
    <t>گلمکان</t>
  </si>
  <si>
    <t>گناباد</t>
  </si>
  <si>
    <t>لار</t>
  </si>
  <si>
    <t>ماکو</t>
  </si>
  <si>
    <t>مراغه</t>
  </si>
  <si>
    <t>مریوان</t>
  </si>
  <si>
    <t>مسجد سلیمان</t>
  </si>
  <si>
    <t>مشهد</t>
  </si>
  <si>
    <t>ملایر</t>
  </si>
  <si>
    <t>مهاباد</t>
  </si>
  <si>
    <t>میانه</t>
  </si>
  <si>
    <t>نائین</t>
  </si>
  <si>
    <t>نهاوند</t>
  </si>
  <si>
    <t>نهبندان</t>
  </si>
  <si>
    <t>نیشابور</t>
  </si>
  <si>
    <t>همدان</t>
  </si>
  <si>
    <t>یاسوج</t>
  </si>
  <si>
    <t>یزد</t>
  </si>
  <si>
    <t>Column1</t>
  </si>
  <si>
    <t>Column2</t>
  </si>
  <si>
    <t>شهر</t>
  </si>
  <si>
    <t>منطقه</t>
  </si>
  <si>
    <t>گروه خطر پذیری</t>
  </si>
  <si>
    <t>Is</t>
  </si>
  <si>
    <t>خیلی زیاد</t>
  </si>
  <si>
    <t>زیاد</t>
  </si>
  <si>
    <t>متوسط</t>
  </si>
  <si>
    <t>کم</t>
  </si>
  <si>
    <t>(kn/m2)</t>
  </si>
  <si>
    <t xml:space="preserve">       (kn/m3)</t>
  </si>
  <si>
    <t>Ce</t>
  </si>
  <si>
    <t>ناهمواری محیطی زیاد و بام برف ریز</t>
  </si>
  <si>
    <t>ناهمواری محیطی زیاد و بام نیمه برف گیر</t>
  </si>
  <si>
    <t>ناهمواری محیطی زیاد و بام برف گیر</t>
  </si>
  <si>
    <t>ناهمواری محیطی متوسط و بام برف ریز</t>
  </si>
  <si>
    <t>ناهمواری محیطی متوسط و بام نیمه برف گیر</t>
  </si>
  <si>
    <t>ناهمواری محیطی متوسط و بام برف گیر</t>
  </si>
  <si>
    <t>ناهمواری محیطی کم و بام برف ریز</t>
  </si>
  <si>
    <t>ناهمواری محیطی کم و بام نیمه برف گیر</t>
  </si>
  <si>
    <t>ناهمواری محیطی کم و بام برف گیر</t>
  </si>
  <si>
    <t>انتخاب گروه ناهمواری ها و نوع پوشش بام</t>
  </si>
  <si>
    <t>تمام ساختمان ها به جز موارد زیر</t>
  </si>
  <si>
    <t>سازه هایی که همیشه در دمای کمی بالاتر از صفر درجه سانتی گراد نگه داری میشوند</t>
  </si>
  <si>
    <t>سازه های با زیربام باز و سازه های بدون گرمایش</t>
  </si>
  <si>
    <t>سازه هایی که همیشه دمای آنها زیر صفر درجه نگهداشته میشود</t>
  </si>
  <si>
    <t>Ct</t>
  </si>
  <si>
    <t>شرایط دمایی سازه</t>
  </si>
  <si>
    <t>سطح بام لغزنده و بدون مانع</t>
  </si>
  <si>
    <t>سطح بام غیر لغزنده و با مانع(سایر بام ها)</t>
  </si>
  <si>
    <t>نوع شیب بام</t>
  </si>
  <si>
    <t>Cs</t>
  </si>
  <si>
    <t>ارتفاع تاج سوله به متر(راس سوله)</t>
  </si>
  <si>
    <t>ارتفاع کنج سوله به متر(ارتفاع ستون کناری)</t>
  </si>
  <si>
    <t>طول دهانه قاب به متر(از ستون چپ تا ستون راست)</t>
  </si>
  <si>
    <r>
      <rPr>
        <b/>
        <sz val="45"/>
        <color theme="1"/>
        <rFont val="Calibri"/>
        <family val="2"/>
        <scheme val="minor"/>
      </rPr>
      <t>Pr</t>
    </r>
    <r>
      <rPr>
        <b/>
        <sz val="28"/>
        <color theme="1"/>
        <rFont val="Calibri"/>
        <family val="2"/>
        <scheme val="minor"/>
      </rPr>
      <t>(kn/m2)</t>
    </r>
  </si>
  <si>
    <r>
      <rPr>
        <b/>
        <sz val="45"/>
        <color theme="1"/>
        <rFont val="Calibri"/>
        <family val="2"/>
        <scheme val="minor"/>
      </rPr>
      <t>Pm</t>
    </r>
    <r>
      <rPr>
        <b/>
        <sz val="28"/>
        <color theme="1"/>
        <rFont val="Calibri"/>
        <family val="2"/>
        <scheme val="minor"/>
      </rPr>
      <t>(kn/m2)</t>
    </r>
  </si>
  <si>
    <t>if Lu&lt;6m</t>
  </si>
  <si>
    <t>kn/m2</t>
  </si>
  <si>
    <t>بار نامتوازن</t>
  </si>
  <si>
    <r>
      <t xml:space="preserve"> </t>
    </r>
    <r>
      <rPr>
        <b/>
        <sz val="26"/>
        <color theme="1"/>
        <rFont val="B Nazanin"/>
        <charset val="178"/>
      </rPr>
      <t xml:space="preserve"> </t>
    </r>
    <r>
      <rPr>
        <b/>
        <sz val="26"/>
        <color theme="1"/>
        <rFont val="Calibri"/>
        <family val="2"/>
        <scheme val="minor"/>
      </rPr>
      <t>(kn/m2)</t>
    </r>
  </si>
  <si>
    <t>(m)</t>
  </si>
  <si>
    <t xml:space="preserve">                                         (m)</t>
  </si>
  <si>
    <t xml:space="preserve">     (ضریب شیب)</t>
  </si>
  <si>
    <t>m</t>
  </si>
  <si>
    <t>درجه</t>
  </si>
  <si>
    <t>شیب سقف</t>
  </si>
  <si>
    <t>وجه پشت به باد</t>
  </si>
  <si>
    <t>Instagram:@farzadrezaei3434</t>
  </si>
  <si>
    <t xml:space="preserve">فرزاد رضایی-طراح ومحاسب سازه و مدرس پک های طراحی سازه های بتنی و فلزی و سوله(09138291378)      </t>
  </si>
  <si>
    <t>Pg(kn/m2)</t>
  </si>
  <si>
    <r>
      <t xml:space="preserve">تنها سلول های </t>
    </r>
    <r>
      <rPr>
        <b/>
        <sz val="34"/>
        <color rgb="FFFF0000"/>
        <rFont val="B Nazanin"/>
        <charset val="178"/>
      </rPr>
      <t>نارنجی</t>
    </r>
    <r>
      <rPr>
        <b/>
        <sz val="34"/>
        <color theme="1"/>
        <rFont val="B Nazanin"/>
        <charset val="178"/>
      </rPr>
      <t xml:space="preserve"> رنگ توسط کاربر مقدار دهی شود</t>
    </r>
  </si>
  <si>
    <t>if Lu&gt;=6m</t>
  </si>
  <si>
    <t>kg/m2</t>
  </si>
  <si>
    <r>
      <rPr>
        <b/>
        <sz val="28"/>
        <color theme="1"/>
        <rFont val="B Nazanin"/>
        <charset val="178"/>
      </rPr>
      <t>α</t>
    </r>
    <r>
      <rPr>
        <b/>
        <sz val="26"/>
        <color theme="1"/>
        <rFont val="B Nazanin"/>
        <charset val="178"/>
      </rPr>
      <t>(زاویه ی شیب سقف به درجه)</t>
    </r>
  </si>
  <si>
    <t>Ps(kn/m2)</t>
  </si>
  <si>
    <t>Ch</t>
  </si>
  <si>
    <t>Cn</t>
  </si>
  <si>
    <t>ناحیه پرتراکم و بام برف ریز</t>
  </si>
  <si>
    <t>ناحیه پرتراکم و بام نیمه برف گیر</t>
  </si>
  <si>
    <t>ناحیه پرتراکم و بام برف گیر</t>
  </si>
  <si>
    <t>ناحیه باز با بام برف ریز</t>
  </si>
  <si>
    <t>ناحیه باز با بام نیمه برف گیر</t>
  </si>
  <si>
    <t>ناحیه باز با بام برف گیر</t>
  </si>
  <si>
    <t>قاب 1</t>
  </si>
  <si>
    <t>قاب 2</t>
  </si>
  <si>
    <t>قاب 3</t>
  </si>
  <si>
    <t>قاب 4</t>
  </si>
  <si>
    <t>قاب 5</t>
  </si>
  <si>
    <t>قاب 6</t>
  </si>
  <si>
    <t>قاب 7</t>
  </si>
  <si>
    <t>قاب 8</t>
  </si>
  <si>
    <t>قاب 9</t>
  </si>
  <si>
    <t>قاب 10</t>
  </si>
  <si>
    <t>قاب 11</t>
  </si>
  <si>
    <t>قاب 12</t>
  </si>
  <si>
    <t>طول رفتر چپ</t>
  </si>
  <si>
    <t>طول رفتر راست</t>
  </si>
  <si>
    <t>فاصله قاب 1 تا قاب 2</t>
  </si>
  <si>
    <t>فاصله قاب 2 تا قاب 3</t>
  </si>
  <si>
    <t>فاصله قاب 3 تا قاب 4</t>
  </si>
  <si>
    <t>فاصله قاب 4 تا قاب 5</t>
  </si>
  <si>
    <t>فاصله قاب 5 تا قاب 6</t>
  </si>
  <si>
    <t>فاصله قاب 6 تا قاب 7</t>
  </si>
  <si>
    <t>فاصله قاب 7 تا قاب 8</t>
  </si>
  <si>
    <t>فاصله قاب 8 تا قاب 9</t>
  </si>
  <si>
    <t>فاصله قاب 9 تا قاب 10</t>
  </si>
  <si>
    <t>فاصله قاب 10 تا قاب 11</t>
  </si>
  <si>
    <t>فاصله قاب 11 تا قاب 12</t>
  </si>
  <si>
    <t>فاصله ی قاب ها از هم(مترطول)</t>
  </si>
  <si>
    <r>
      <t xml:space="preserve">بارخطی اعمالی به رفتر سمت </t>
    </r>
    <r>
      <rPr>
        <b/>
        <sz val="14"/>
        <color rgb="FFFF0000"/>
        <rFont val="B Nazanin"/>
        <charset val="178"/>
      </rPr>
      <t>راست</t>
    </r>
    <r>
      <rPr>
        <b/>
        <sz val="14"/>
        <color theme="1"/>
        <rFont val="B Nazanin"/>
        <charset val="178"/>
      </rPr>
      <t>(Kg/m)</t>
    </r>
  </si>
  <si>
    <r>
      <t xml:space="preserve">بارخطی اعمالی به رفتر سمت </t>
    </r>
    <r>
      <rPr>
        <b/>
        <sz val="14"/>
        <color rgb="FFFF0000"/>
        <rFont val="B Nazanin"/>
        <charset val="178"/>
      </rPr>
      <t>چپ</t>
    </r>
    <r>
      <rPr>
        <b/>
        <sz val="14"/>
        <color theme="1"/>
        <rFont val="B Nazanin"/>
        <charset val="178"/>
      </rPr>
      <t>(Kg/m)</t>
    </r>
  </si>
  <si>
    <t>فاصله قاب 12 تا قاب بعدی</t>
  </si>
  <si>
    <t>If Lu&lt;6m</t>
  </si>
  <si>
    <t>If Lu&gt;=6m</t>
  </si>
  <si>
    <r>
      <t xml:space="preserve">بارخطی اعمالی به رفتر سمت </t>
    </r>
    <r>
      <rPr>
        <b/>
        <sz val="14"/>
        <color rgb="FFFF0000"/>
        <rFont val="B Nazanin"/>
        <charset val="178"/>
      </rPr>
      <t xml:space="preserve">راست-ناحیه ی1 </t>
    </r>
    <r>
      <rPr>
        <b/>
        <sz val="14"/>
        <color theme="1"/>
        <rFont val="B Nazanin"/>
        <charset val="178"/>
      </rPr>
      <t>(Kg/m)</t>
    </r>
  </si>
  <si>
    <r>
      <t xml:space="preserve">بارخطی اعمالی به رفتر سمت </t>
    </r>
    <r>
      <rPr>
        <b/>
        <sz val="14"/>
        <color rgb="FFFF0000"/>
        <rFont val="B Nazanin"/>
        <charset val="178"/>
      </rPr>
      <t xml:space="preserve">راست-ناحیه ی2 </t>
    </r>
    <r>
      <rPr>
        <b/>
        <sz val="14"/>
        <color theme="1"/>
        <rFont val="B Nazanin"/>
        <charset val="178"/>
      </rPr>
      <t>(Kg/m)</t>
    </r>
  </si>
  <si>
    <r>
      <t xml:space="preserve">تنها سلول های </t>
    </r>
    <r>
      <rPr>
        <b/>
        <sz val="36"/>
        <color rgb="FFFF0000"/>
        <rFont val="B Nazanin"/>
        <charset val="178"/>
      </rPr>
      <t>نارنجی</t>
    </r>
    <r>
      <rPr>
        <b/>
        <sz val="36"/>
        <color theme="1"/>
        <rFont val="B Nazanin"/>
        <charset val="178"/>
      </rPr>
      <t xml:space="preserve"> رنگ توسط کاربر مقدار دهی شود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</si>
</sst>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 Nazanin"/>
      <charset val="178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B Nazanin"/>
      <charset val="178"/>
    </font>
    <font>
      <b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color theme="1"/>
      <name val="B Nazanin"/>
      <charset val="178"/>
    </font>
    <font>
      <b/>
      <sz val="26"/>
      <color theme="1"/>
      <name val="B Nazanin"/>
      <charset val="178"/>
    </font>
    <font>
      <b/>
      <sz val="28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color rgb="FF00B050"/>
      <name val="Calibri"/>
      <family val="2"/>
      <scheme val="minor"/>
    </font>
    <font>
      <b/>
      <sz val="36"/>
      <color theme="1"/>
      <name val="B Nazanin"/>
      <charset val="178"/>
    </font>
    <font>
      <b/>
      <sz val="40"/>
      <color theme="1"/>
      <name val="B Nazanin"/>
      <charset val="178"/>
    </font>
    <font>
      <b/>
      <sz val="18"/>
      <color rgb="FF7030A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8"/>
      <color rgb="FF7030A0"/>
      <name val="Calibri"/>
      <family val="2"/>
      <scheme val="minor"/>
    </font>
    <font>
      <b/>
      <sz val="26"/>
      <color rgb="FF7030A0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4"/>
      <name val="Calibri"/>
      <family val="2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0070C0"/>
      <name val="B Nazanin"/>
      <charset val="178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8"/>
      <color theme="1"/>
      <name val="B Nazanin"/>
      <charset val="178"/>
    </font>
    <font>
      <b/>
      <sz val="34"/>
      <color theme="1"/>
      <name val="B Nazanin"/>
      <charset val="178"/>
    </font>
    <font>
      <b/>
      <sz val="34"/>
      <color rgb="FFFF0000"/>
      <name val="B Nazanin"/>
      <charset val="178"/>
    </font>
    <font>
      <b/>
      <sz val="34"/>
      <color theme="1"/>
      <name val="Calibri"/>
      <family val="2"/>
      <scheme val="minor"/>
    </font>
    <font>
      <b/>
      <sz val="24"/>
      <name val="B Nazanin"/>
      <charset val="178"/>
    </font>
    <font>
      <b/>
      <sz val="2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16"/>
      <color theme="1"/>
      <name val="B Nazanin"/>
      <charset val="178"/>
    </font>
    <font>
      <b/>
      <sz val="18"/>
      <color theme="1"/>
      <name val="B Nazanin"/>
      <charset val="178"/>
    </font>
    <font>
      <b/>
      <sz val="14"/>
      <name val="B Nazanin"/>
      <charset val="178"/>
    </font>
    <font>
      <b/>
      <sz val="16"/>
      <name val="B Nazanin"/>
      <charset val="178"/>
    </font>
    <font>
      <b/>
      <sz val="18"/>
      <name val="B Nazanin"/>
      <charset val="178"/>
    </font>
    <font>
      <b/>
      <sz val="60"/>
      <name val="Calibri"/>
      <family val="2"/>
      <scheme val="minor"/>
    </font>
    <font>
      <b/>
      <sz val="14"/>
      <color rgb="FFFF0000"/>
      <name val="B Nazanin"/>
      <charset val="178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rgb="FFFF0000"/>
      <name val="B Nazanin"/>
      <charset val="178"/>
    </font>
    <font>
      <b/>
      <sz val="12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/>
      <right/>
      <top/>
      <bottom/>
      <diagonal style="thick">
        <color auto="1"/>
      </diagonal>
    </border>
    <border diagonalDown="1">
      <left/>
      <right/>
      <top/>
      <bottom/>
      <diagonal style="thick">
        <color auto="1"/>
      </diagonal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 style="mediumDashed">
        <color auto="1"/>
      </right>
      <top/>
      <bottom/>
      <diagonal style="thick">
        <color auto="1"/>
      </diagonal>
    </border>
    <border diagonalDown="1">
      <left style="mediumDashed">
        <color auto="1"/>
      </left>
      <right/>
      <top/>
      <bottom/>
      <diagonal style="thick">
        <color auto="1"/>
      </diagonal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ashDotDot">
        <color auto="1"/>
      </top>
      <bottom/>
      <diagonal/>
    </border>
    <border>
      <left style="thick">
        <color auto="1"/>
      </left>
      <right/>
      <top style="mediumDashDot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Down="1">
      <left/>
      <right/>
      <top/>
      <bottom/>
      <diagonal style="medium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Up="1">
      <left style="medium">
        <color auto="1"/>
      </left>
      <right/>
      <top/>
      <bottom/>
      <diagonal style="thick">
        <color auto="1"/>
      </diagonal>
    </border>
    <border diagonalDown="1">
      <left/>
      <right style="medium">
        <color auto="1"/>
      </right>
      <top/>
      <bottom/>
      <diagonal style="medium">
        <color auto="1"/>
      </diagonal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Up="1">
      <left/>
      <right/>
      <top/>
      <bottom/>
      <diagonal style="double">
        <color auto="1"/>
      </diagonal>
    </border>
    <border diagonalUp="1">
      <left style="medium">
        <color auto="1"/>
      </left>
      <right/>
      <top/>
      <bottom/>
      <diagonal style="double">
        <color auto="1"/>
      </diagonal>
    </border>
    <border diagonalDown="1">
      <left/>
      <right/>
      <top/>
      <bottom/>
      <diagonal style="double">
        <color auto="1"/>
      </diagonal>
    </border>
    <border diagonalDown="1">
      <left/>
      <right style="medium">
        <color auto="1"/>
      </right>
      <top/>
      <bottom/>
      <diagonal style="double">
        <color auto="1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4" fontId="21" fillId="2" borderId="30" xfId="0" applyNumberFormat="1" applyFont="1" applyFill="1" applyBorder="1" applyAlignment="1">
      <alignment horizontal="right" vertical="center"/>
    </xf>
    <xf numFmtId="0" fontId="19" fillId="2" borderId="3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left" vertical="top"/>
    </xf>
    <xf numFmtId="0" fontId="8" fillId="2" borderId="33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/>
    </xf>
    <xf numFmtId="9" fontId="26" fillId="2" borderId="12" xfId="0" applyNumberFormat="1" applyFont="1" applyFill="1" applyBorder="1" applyAlignment="1">
      <alignment textRotation="45"/>
    </xf>
    <xf numFmtId="9" fontId="25" fillId="2" borderId="0" xfId="0" applyNumberFormat="1" applyFont="1" applyFill="1" applyBorder="1" applyAlignment="1">
      <alignment horizontal="center" textRotation="45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31" fillId="0" borderId="4" xfId="0" applyFont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9" fontId="4" fillId="2" borderId="0" xfId="1" applyFont="1" applyFill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right" vertical="center" textRotation="42"/>
    </xf>
    <xf numFmtId="0" fontId="36" fillId="2" borderId="19" xfId="0" applyFont="1" applyFill="1" applyBorder="1" applyAlignment="1">
      <alignment horizontal="left" vertical="center"/>
    </xf>
    <xf numFmtId="0" fontId="37" fillId="2" borderId="19" xfId="0" applyFont="1" applyFill="1" applyBorder="1" applyAlignment="1">
      <alignment horizontal="left" vertical="center"/>
    </xf>
    <xf numFmtId="2" fontId="27" fillId="2" borderId="0" xfId="0" applyNumberFormat="1" applyFont="1" applyFill="1" applyBorder="1" applyAlignment="1">
      <alignment horizontal="right" vertical="center" textRotation="45"/>
    </xf>
    <xf numFmtId="0" fontId="23" fillId="2" borderId="35" xfId="0" applyFont="1" applyFill="1" applyBorder="1" applyAlignment="1">
      <alignment horizontal="left" vertical="center"/>
    </xf>
    <xf numFmtId="0" fontId="31" fillId="4" borderId="4" xfId="0" applyFont="1" applyFill="1" applyBorder="1" applyAlignment="1" applyProtection="1">
      <alignment horizontal="center" vertical="center"/>
      <protection locked="0"/>
    </xf>
    <xf numFmtId="2" fontId="31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1" fontId="31" fillId="6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5" borderId="47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42" fillId="0" borderId="48" xfId="0" applyFont="1" applyBorder="1" applyAlignment="1" applyProtection="1">
      <alignment horizontal="center" vertical="center"/>
    </xf>
    <xf numFmtId="0" fontId="41" fillId="0" borderId="46" xfId="0" applyFont="1" applyBorder="1" applyAlignment="1" applyProtection="1">
      <alignment horizontal="center" vertical="center"/>
    </xf>
    <xf numFmtId="0" fontId="41" fillId="0" borderId="3" xfId="0" applyFont="1" applyBorder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41" fillId="2" borderId="7" xfId="0" applyFont="1" applyFill="1" applyBorder="1" applyAlignment="1" applyProtection="1">
      <alignment horizontal="center" vertical="center"/>
    </xf>
    <xf numFmtId="0" fontId="41" fillId="2" borderId="50" xfId="0" applyFont="1" applyFill="1" applyBorder="1" applyAlignment="1" applyProtection="1">
      <alignment horizontal="center" vertical="center"/>
    </xf>
    <xf numFmtId="1" fontId="47" fillId="2" borderId="54" xfId="0" applyNumberFormat="1" applyFont="1" applyFill="1" applyBorder="1" applyAlignment="1" applyProtection="1">
      <alignment horizontal="left" vertical="center"/>
    </xf>
    <xf numFmtId="0" fontId="41" fillId="2" borderId="5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/>
    </xf>
    <xf numFmtId="0" fontId="41" fillId="0" borderId="0" xfId="0" applyFont="1" applyBorder="1" applyAlignment="1" applyProtection="1">
      <alignment horizontal="center" vertical="center"/>
    </xf>
    <xf numFmtId="0" fontId="4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2" fillId="0" borderId="49" xfId="0" applyFont="1" applyBorder="1" applyAlignment="1" applyProtection="1">
      <alignment horizontal="center" vertical="center"/>
    </xf>
    <xf numFmtId="165" fontId="3" fillId="0" borderId="49" xfId="0" applyNumberFormat="1" applyFont="1" applyBorder="1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 vertical="center"/>
    </xf>
    <xf numFmtId="0" fontId="41" fillId="2" borderId="54" xfId="0" applyFont="1" applyFill="1" applyBorder="1" applyAlignment="1" applyProtection="1">
      <alignment horizontal="center" vertical="center"/>
    </xf>
    <xf numFmtId="0" fontId="41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1" fontId="41" fillId="0" borderId="10" xfId="0" applyNumberFormat="1" applyFont="1" applyBorder="1" applyAlignment="1" applyProtection="1">
      <alignment horizontal="center" vertical="center"/>
    </xf>
    <xf numFmtId="0" fontId="4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5" borderId="58" xfId="0" applyFont="1" applyFill="1" applyBorder="1" applyAlignment="1" applyProtection="1">
      <alignment horizontal="center" vertical="center" wrapText="1"/>
    </xf>
    <xf numFmtId="2" fontId="46" fillId="2" borderId="59" xfId="0" applyNumberFormat="1" applyFont="1" applyFill="1" applyBorder="1" applyAlignment="1" applyProtection="1">
      <alignment horizontal="left" textRotation="26"/>
    </xf>
    <xf numFmtId="0" fontId="46" fillId="2" borderId="60" xfId="0" applyFont="1" applyFill="1" applyBorder="1" applyAlignment="1" applyProtection="1">
      <alignment horizontal="right"/>
    </xf>
    <xf numFmtId="0" fontId="46" fillId="2" borderId="60" xfId="0" applyFont="1" applyFill="1" applyBorder="1" applyAlignment="1" applyProtection="1">
      <alignment horizontal="right" vertical="top"/>
    </xf>
    <xf numFmtId="0" fontId="41" fillId="2" borderId="60" xfId="0" applyFont="1" applyFill="1" applyBorder="1" applyAlignment="1" applyProtection="1">
      <alignment horizontal="center" vertical="center"/>
    </xf>
    <xf numFmtId="0" fontId="41" fillId="2" borderId="59" xfId="0" applyFont="1" applyFill="1" applyBorder="1" applyAlignment="1" applyProtection="1">
      <alignment horizontal="center" vertical="center"/>
    </xf>
    <xf numFmtId="0" fontId="41" fillId="2" borderId="61" xfId="0" applyFont="1" applyFill="1" applyBorder="1" applyAlignment="1" applyProtection="1">
      <alignment horizontal="center" vertical="center"/>
    </xf>
    <xf numFmtId="0" fontId="41" fillId="2" borderId="62" xfId="0" applyFont="1" applyFill="1" applyBorder="1" applyAlignment="1" applyProtection="1">
      <alignment horizontal="center" vertical="center"/>
    </xf>
    <xf numFmtId="1" fontId="47" fillId="2" borderId="61" xfId="0" applyNumberFormat="1" applyFont="1" applyFill="1" applyBorder="1" applyAlignment="1" applyProtection="1">
      <alignment horizontal="center"/>
    </xf>
    <xf numFmtId="166" fontId="47" fillId="2" borderId="61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top"/>
    </xf>
    <xf numFmtId="166" fontId="47" fillId="2" borderId="62" xfId="0" applyNumberFormat="1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47" fillId="2" borderId="0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center" vertical="center"/>
    </xf>
    <xf numFmtId="0" fontId="41" fillId="2" borderId="38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2" fontId="46" fillId="2" borderId="35" xfId="0" applyNumberFormat="1" applyFont="1" applyFill="1" applyBorder="1" applyAlignment="1" applyProtection="1">
      <alignment horizontal="left" textRotation="26"/>
    </xf>
    <xf numFmtId="166" fontId="47" fillId="2" borderId="35" xfId="0" applyNumberFormat="1" applyFont="1" applyFill="1" applyBorder="1" applyAlignment="1" applyProtection="1">
      <alignment horizontal="center"/>
    </xf>
    <xf numFmtId="166" fontId="47" fillId="2" borderId="61" xfId="0" applyNumberFormat="1" applyFont="1" applyFill="1" applyBorder="1" applyAlignment="1" applyProtection="1">
      <alignment horizontal="left" vertical="center"/>
    </xf>
    <xf numFmtId="0" fontId="41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41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1" fontId="47" fillId="2" borderId="50" xfId="0" applyNumberFormat="1" applyFont="1" applyFill="1" applyBorder="1" applyAlignment="1" applyProtection="1">
      <alignment horizontal="left" vertical="center"/>
    </xf>
    <xf numFmtId="165" fontId="42" fillId="0" borderId="48" xfId="0" applyNumberFormat="1" applyFont="1" applyBorder="1" applyAlignment="1" applyProtection="1">
      <alignment horizontal="center" vertical="center"/>
    </xf>
    <xf numFmtId="165" fontId="39" fillId="0" borderId="48" xfId="0" applyNumberFormat="1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40" fillId="0" borderId="6" xfId="0" applyFont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5" xfId="0" applyFont="1" applyBorder="1" applyAlignment="1" applyProtection="1">
      <alignment horizontal="center" vertical="center"/>
    </xf>
    <xf numFmtId="166" fontId="43" fillId="0" borderId="4" xfId="0" applyNumberFormat="1" applyFont="1" applyBorder="1" applyAlignment="1" applyProtection="1">
      <alignment horizontal="center" vertical="center"/>
    </xf>
    <xf numFmtId="166" fontId="43" fillId="0" borderId="55" xfId="0" applyNumberFormat="1" applyFont="1" applyBorder="1" applyAlignment="1" applyProtection="1">
      <alignment horizontal="center" vertical="center"/>
    </xf>
    <xf numFmtId="166" fontId="40" fillId="0" borderId="56" xfId="0" applyNumberFormat="1" applyFont="1" applyBorder="1" applyAlignment="1" applyProtection="1">
      <alignment horizontal="center" vertical="center"/>
    </xf>
    <xf numFmtId="2" fontId="43" fillId="0" borderId="3" xfId="0" applyNumberFormat="1" applyFont="1" applyBorder="1" applyAlignment="1" applyProtection="1">
      <alignment horizontal="center" vertical="center"/>
    </xf>
    <xf numFmtId="2" fontId="40" fillId="0" borderId="5" xfId="0" applyNumberFormat="1" applyFont="1" applyBorder="1" applyAlignment="1" applyProtection="1">
      <alignment horizontal="center" vertical="center"/>
    </xf>
    <xf numFmtId="165" fontId="39" fillId="0" borderId="49" xfId="0" applyNumberFormat="1" applyFont="1" applyBorder="1" applyAlignment="1" applyProtection="1">
      <alignment horizontal="center" vertical="center"/>
    </xf>
    <xf numFmtId="0" fontId="43" fillId="4" borderId="51" xfId="0" applyFont="1" applyFill="1" applyBorder="1" applyAlignment="1" applyProtection="1">
      <alignment horizontal="center" vertical="center"/>
      <protection locked="0"/>
    </xf>
    <xf numFmtId="0" fontId="40" fillId="4" borderId="51" xfId="0" applyFont="1" applyFill="1" applyBorder="1" applyAlignment="1" applyProtection="1">
      <alignment horizontal="center" vertical="center"/>
      <protection locked="0"/>
    </xf>
    <xf numFmtId="0" fontId="40" fillId="4" borderId="52" xfId="0" applyFont="1" applyFill="1" applyBorder="1" applyAlignment="1" applyProtection="1">
      <alignment horizontal="center" vertical="center"/>
      <protection locked="0"/>
    </xf>
    <xf numFmtId="2" fontId="49" fillId="2" borderId="0" xfId="0" applyNumberFormat="1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41" fillId="2" borderId="0" xfId="0" applyNumberFormat="1" applyFont="1" applyFill="1" applyBorder="1" applyAlignment="1" applyProtection="1">
      <alignment horizontal="right" vertical="center"/>
    </xf>
    <xf numFmtId="166" fontId="47" fillId="2" borderId="0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23" fillId="2" borderId="35" xfId="0" applyFont="1" applyFill="1" applyBorder="1" applyAlignment="1" applyProtection="1">
      <alignment horizontal="left" vertical="center"/>
    </xf>
    <xf numFmtId="0" fontId="8" fillId="2" borderId="36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164" fontId="21" fillId="2" borderId="30" xfId="0" applyNumberFormat="1" applyFont="1" applyFill="1" applyBorder="1" applyAlignment="1" applyProtection="1">
      <alignment horizontal="right" vertical="center"/>
    </xf>
    <xf numFmtId="0" fontId="19" fillId="2" borderId="31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22" xfId="0" applyFont="1" applyFill="1" applyBorder="1" applyAlignment="1" applyProtection="1">
      <alignment vertical="center"/>
    </xf>
    <xf numFmtId="0" fontId="29" fillId="6" borderId="3" xfId="0" applyFont="1" applyFill="1" applyBorder="1" applyAlignment="1" applyProtection="1">
      <alignment horizontal="center" vertical="center"/>
    </xf>
    <xf numFmtId="0" fontId="31" fillId="6" borderId="4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top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9" fontId="26" fillId="2" borderId="12" xfId="0" applyNumberFormat="1" applyFont="1" applyFill="1" applyBorder="1" applyAlignment="1" applyProtection="1">
      <alignment textRotation="45"/>
    </xf>
    <xf numFmtId="0" fontId="28" fillId="2" borderId="0" xfId="0" applyFont="1" applyFill="1" applyBorder="1" applyAlignment="1" applyProtection="1">
      <alignment horizontal="left"/>
    </xf>
    <xf numFmtId="0" fontId="24" fillId="2" borderId="7" xfId="0" applyFont="1" applyFill="1" applyBorder="1" applyAlignment="1" applyProtection="1">
      <alignment horizontal="right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9" fontId="25" fillId="2" borderId="0" xfId="0" applyNumberFormat="1" applyFont="1" applyFill="1" applyBorder="1" applyAlignment="1" applyProtection="1">
      <alignment horizontal="center" textRotation="45"/>
    </xf>
    <xf numFmtId="0" fontId="8" fillId="2" borderId="7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2" fontId="8" fillId="2" borderId="7" xfId="0" applyNumberFormat="1" applyFont="1" applyFill="1" applyBorder="1" applyAlignment="1" applyProtection="1">
      <alignment horizontal="left" vertical="top"/>
    </xf>
    <xf numFmtId="2" fontId="27" fillId="2" borderId="0" xfId="0" applyNumberFormat="1" applyFont="1" applyFill="1" applyBorder="1" applyAlignment="1" applyProtection="1">
      <alignment horizontal="right" vertical="center" textRotation="42"/>
    </xf>
    <xf numFmtId="0" fontId="37" fillId="2" borderId="19" xfId="0" applyFont="1" applyFill="1" applyBorder="1" applyAlignment="1" applyProtection="1">
      <alignment horizontal="left" vertical="center"/>
    </xf>
    <xf numFmtId="2" fontId="27" fillId="2" borderId="0" xfId="0" applyNumberFormat="1" applyFont="1" applyFill="1" applyBorder="1" applyAlignment="1" applyProtection="1">
      <alignment horizontal="right" vertical="center" textRotation="45"/>
    </xf>
    <xf numFmtId="0" fontId="36" fillId="2" borderId="19" xfId="0" applyFont="1" applyFill="1" applyBorder="1" applyAlignment="1" applyProtection="1">
      <alignment horizontal="left" vertical="center"/>
    </xf>
    <xf numFmtId="2" fontId="8" fillId="2" borderId="32" xfId="0" applyNumberFormat="1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2" fontId="31" fillId="0" borderId="4" xfId="0" applyNumberFormat="1" applyFont="1" applyBorder="1" applyAlignment="1" applyProtection="1">
      <alignment horizontal="center" vertical="center"/>
    </xf>
    <xf numFmtId="1" fontId="31" fillId="6" borderId="4" xfId="0" applyNumberFormat="1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2" fontId="17" fillId="3" borderId="6" xfId="0" applyNumberFormat="1" applyFont="1" applyFill="1" applyBorder="1" applyAlignment="1" applyProtection="1">
      <alignment horizontal="center" vertical="center"/>
    </xf>
    <xf numFmtId="9" fontId="4" fillId="2" borderId="0" xfId="1" applyFont="1" applyFill="1" applyAlignment="1" applyProtection="1">
      <alignment horizontal="center" vertical="center"/>
    </xf>
    <xf numFmtId="2" fontId="16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4" fontId="16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2" fontId="21" fillId="2" borderId="25" xfId="0" applyNumberFormat="1" applyFont="1" applyFill="1" applyBorder="1" applyAlignment="1">
      <alignment horizontal="right" vertical="center"/>
    </xf>
    <xf numFmtId="0" fontId="21" fillId="2" borderId="27" xfId="0" applyFont="1" applyFill="1" applyBorder="1" applyAlignment="1">
      <alignment horizontal="right" vertical="center"/>
    </xf>
    <xf numFmtId="0" fontId="23" fillId="2" borderId="26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 textRotation="135"/>
    </xf>
    <xf numFmtId="0" fontId="32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15" fillId="2" borderId="21" xfId="0" applyFont="1" applyFill="1" applyBorder="1" applyAlignment="1">
      <alignment horizontal="right" vertical="center"/>
    </xf>
    <xf numFmtId="165" fontId="20" fillId="2" borderId="25" xfId="0" applyNumberFormat="1" applyFont="1" applyFill="1" applyBorder="1" applyAlignment="1">
      <alignment horizontal="right" vertical="center"/>
    </xf>
    <xf numFmtId="165" fontId="20" fillId="2" borderId="27" xfId="0" applyNumberFormat="1" applyFont="1" applyFill="1" applyBorder="1" applyAlignment="1">
      <alignment horizontal="right" vertical="center"/>
    </xf>
    <xf numFmtId="0" fontId="18" fillId="2" borderId="26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2" fontId="21" fillId="2" borderId="29" xfId="0" applyNumberFormat="1" applyFont="1" applyFill="1" applyBorder="1" applyAlignment="1">
      <alignment horizontal="right" vertical="center"/>
    </xf>
    <xf numFmtId="0" fontId="22" fillId="2" borderId="26" xfId="0" applyFont="1" applyFill="1" applyBorder="1" applyAlignment="1">
      <alignment horizontal="left" vertical="center"/>
    </xf>
    <xf numFmtId="0" fontId="22" fillId="2" borderId="28" xfId="0" applyFont="1" applyFill="1" applyBorder="1" applyAlignment="1">
      <alignment horizontal="left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2" fontId="21" fillId="2" borderId="25" xfId="0" applyNumberFormat="1" applyFont="1" applyFill="1" applyBorder="1" applyAlignment="1">
      <alignment horizontal="center" vertical="center"/>
    </xf>
    <xf numFmtId="2" fontId="21" fillId="2" borderId="29" xfId="0" applyNumberFormat="1" applyFont="1" applyFill="1" applyBorder="1" applyAlignment="1">
      <alignment horizontal="center" vertical="center"/>
    </xf>
    <xf numFmtId="2" fontId="21" fillId="2" borderId="27" xfId="0" applyNumberFormat="1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right" vertical="center"/>
    </xf>
    <xf numFmtId="0" fontId="20" fillId="2" borderId="27" xfId="0" applyFont="1" applyFill="1" applyBorder="1" applyAlignment="1">
      <alignment horizontal="right" vertical="center"/>
    </xf>
    <xf numFmtId="9" fontId="26" fillId="2" borderId="0" xfId="0" applyNumberFormat="1" applyFont="1" applyFill="1" applyBorder="1" applyAlignment="1">
      <alignment horizontal="right" vertical="top" textRotation="45"/>
    </xf>
    <xf numFmtId="2" fontId="21" fillId="2" borderId="27" xfId="0" applyNumberFormat="1" applyFont="1" applyFill="1" applyBorder="1" applyAlignment="1">
      <alignment horizontal="right" vertical="center"/>
    </xf>
    <xf numFmtId="0" fontId="21" fillId="2" borderId="2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57" xfId="0" applyFont="1" applyFill="1" applyBorder="1" applyAlignment="1" applyProtection="1">
      <alignment horizontal="center" vertical="center"/>
    </xf>
    <xf numFmtId="0" fontId="44" fillId="7" borderId="9" xfId="0" applyFont="1" applyFill="1" applyBorder="1" applyAlignment="1" applyProtection="1">
      <alignment horizontal="center" vertical="center" textRotation="90"/>
    </xf>
    <xf numFmtId="0" fontId="4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2" fontId="13" fillId="3" borderId="41" xfId="0" applyNumberFormat="1" applyFont="1" applyFill="1" applyBorder="1" applyAlignment="1" applyProtection="1">
      <alignment horizontal="center" vertical="center"/>
    </xf>
    <xf numFmtId="2" fontId="13" fillId="3" borderId="42" xfId="0" applyNumberFormat="1" applyFont="1" applyFill="1" applyBorder="1" applyAlignment="1" applyProtection="1">
      <alignment horizontal="center" vertical="center"/>
    </xf>
    <xf numFmtId="0" fontId="11" fillId="3" borderId="43" xfId="0" applyFont="1" applyFill="1" applyBorder="1" applyAlignment="1" applyProtection="1">
      <alignment horizontal="center" vertical="center"/>
    </xf>
    <xf numFmtId="0" fontId="11" fillId="3" borderId="44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 textRotation="135"/>
    </xf>
    <xf numFmtId="0" fontId="22" fillId="2" borderId="26" xfId="0" applyFont="1" applyFill="1" applyBorder="1" applyAlignment="1" applyProtection="1">
      <alignment horizontal="left" vertical="center"/>
    </xf>
    <xf numFmtId="0" fontId="22" fillId="2" borderId="28" xfId="0" applyFont="1" applyFill="1" applyBorder="1" applyAlignment="1" applyProtection="1">
      <alignment horizontal="left" vertical="center"/>
    </xf>
    <xf numFmtId="9" fontId="26" fillId="2" borderId="0" xfId="0" applyNumberFormat="1" applyFont="1" applyFill="1" applyBorder="1" applyAlignment="1" applyProtection="1">
      <alignment horizontal="right" vertical="top" textRotation="45"/>
    </xf>
    <xf numFmtId="0" fontId="20" fillId="2" borderId="25" xfId="0" applyFont="1" applyFill="1" applyBorder="1" applyAlignment="1" applyProtection="1">
      <alignment horizontal="right" vertical="center"/>
    </xf>
    <xf numFmtId="0" fontId="20" fillId="2" borderId="27" xfId="0" applyFont="1" applyFill="1" applyBorder="1" applyAlignment="1" applyProtection="1">
      <alignment horizontal="right" vertical="center"/>
    </xf>
    <xf numFmtId="0" fontId="18" fillId="2" borderId="26" xfId="0" applyFont="1" applyFill="1" applyBorder="1" applyAlignment="1" applyProtection="1">
      <alignment horizontal="left" vertical="center"/>
    </xf>
    <xf numFmtId="0" fontId="18" fillId="2" borderId="28" xfId="0" applyFont="1" applyFill="1" applyBorder="1" applyAlignment="1" applyProtection="1">
      <alignment horizontal="left" vertical="center"/>
    </xf>
    <xf numFmtId="2" fontId="21" fillId="2" borderId="25" xfId="0" applyNumberFormat="1" applyFont="1" applyFill="1" applyBorder="1" applyAlignment="1" applyProtection="1">
      <alignment horizontal="right" vertical="center"/>
    </xf>
    <xf numFmtId="2" fontId="21" fillId="2" borderId="27" xfId="0" applyNumberFormat="1" applyFont="1" applyFill="1" applyBorder="1" applyAlignment="1" applyProtection="1">
      <alignment horizontal="right" vertical="center"/>
    </xf>
    <xf numFmtId="2" fontId="21" fillId="2" borderId="29" xfId="0" applyNumberFormat="1" applyFont="1" applyFill="1" applyBorder="1" applyAlignment="1" applyProtection="1">
      <alignment horizontal="right" vertical="center"/>
    </xf>
    <xf numFmtId="0" fontId="21" fillId="2" borderId="27" xfId="0" applyFont="1" applyFill="1" applyBorder="1" applyAlignment="1" applyProtection="1">
      <alignment horizontal="right" vertical="center"/>
    </xf>
    <xf numFmtId="0" fontId="19" fillId="2" borderId="26" xfId="0" applyFont="1" applyFill="1" applyBorder="1" applyAlignment="1" applyProtection="1">
      <alignment horizontal="center" vertical="center"/>
    </xf>
    <xf numFmtId="0" fontId="19" fillId="2" borderId="40" xfId="0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38" fillId="2" borderId="10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19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horizontal="left" vertical="center"/>
    </xf>
    <xf numFmtId="0" fontId="14" fillId="2" borderId="28" xfId="0" applyFont="1" applyFill="1" applyBorder="1" applyAlignment="1" applyProtection="1">
      <alignment horizontal="left" vertical="center"/>
    </xf>
    <xf numFmtId="2" fontId="21" fillId="2" borderId="25" xfId="0" applyNumberFormat="1" applyFont="1" applyFill="1" applyBorder="1" applyAlignment="1" applyProtection="1">
      <alignment horizontal="center" vertical="center"/>
    </xf>
    <xf numFmtId="2" fontId="21" fillId="2" borderId="29" xfId="0" applyNumberFormat="1" applyFont="1" applyFill="1" applyBorder="1" applyAlignment="1" applyProtection="1">
      <alignment horizontal="center" vertical="center"/>
    </xf>
    <xf numFmtId="2" fontId="21" fillId="2" borderId="27" xfId="0" applyNumberFormat="1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horizontal="right" vertical="center"/>
    </xf>
    <xf numFmtId="0" fontId="34" fillId="5" borderId="0" xfId="0" applyFont="1" applyFill="1" applyBorder="1" applyAlignment="1" applyProtection="1">
      <alignment horizontal="right" vertical="center"/>
    </xf>
    <xf numFmtId="0" fontId="15" fillId="2" borderId="21" xfId="0" applyFont="1" applyFill="1" applyBorder="1" applyAlignment="1" applyProtection="1">
      <alignment horizontal="right" vertical="center"/>
    </xf>
    <xf numFmtId="165" fontId="20" fillId="2" borderId="25" xfId="0" applyNumberFormat="1" applyFont="1" applyFill="1" applyBorder="1" applyAlignment="1" applyProtection="1">
      <alignment horizontal="right" vertical="center"/>
    </xf>
    <xf numFmtId="165" fontId="20" fillId="2" borderId="27" xfId="0" applyNumberFormat="1" applyFont="1" applyFill="1" applyBorder="1" applyAlignment="1" applyProtection="1">
      <alignment horizontal="right" vertical="center"/>
    </xf>
    <xf numFmtId="0" fontId="21" fillId="2" borderId="21" xfId="0" applyFont="1" applyFill="1" applyBorder="1" applyAlignment="1" applyProtection="1">
      <alignment horizontal="right" vertical="center"/>
    </xf>
    <xf numFmtId="166" fontId="40" fillId="0" borderId="4" xfId="0" applyNumberFormat="1" applyFont="1" applyBorder="1" applyAlignment="1" applyProtection="1">
      <alignment horizontal="center" vertical="center"/>
    </xf>
    <xf numFmtId="166" fontId="40" fillId="0" borderId="6" xfId="0" applyNumberFormat="1" applyFont="1" applyBorder="1" applyAlignment="1" applyProtection="1">
      <alignment horizontal="center" vertical="center"/>
    </xf>
    <xf numFmtId="166" fontId="43" fillId="0" borderId="6" xfId="0" applyNumberFormat="1" applyFont="1" applyBorder="1" applyAlignment="1" applyProtection="1">
      <alignment horizontal="center" vertical="center"/>
    </xf>
    <xf numFmtId="166" fontId="47" fillId="2" borderId="50" xfId="0" applyNumberFormat="1" applyFont="1" applyFill="1" applyBorder="1" applyAlignment="1" applyProtection="1">
      <alignment horizontal="left" vertical="center"/>
    </xf>
    <xf numFmtId="166" fontId="47" fillId="2" borderId="54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A27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1815255</xdr:colOff>
      <xdr:row>10</xdr:row>
      <xdr:rowOff>66885</xdr:rowOff>
    </xdr:from>
    <xdr:ext cx="795866" cy="4783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815255" y="4364565"/>
              <a:ext cx="795866" cy="4783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0">
                          <a:latin typeface="Cambria Math" panose="02040503050406030204" pitchFamily="18" charset="0"/>
                        </a:rPr>
                        <m:t>Ɣ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𝒔𝒏𝒐𝒘</m:t>
                      </m:r>
                    </m:sub>
                  </m:sSub>
                </m:oMath>
              </a14:m>
              <a:r>
                <a:rPr lang="en-US" sz="1100"/>
                <a:t>   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815255" y="4364565"/>
              <a:ext cx="795866" cy="4783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Ɣ_𝒔𝒏𝒐𝒘</a:t>
              </a:r>
              <a:r>
                <a:rPr lang="en-US" sz="1100"/>
                <a:t>   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116840</xdr:colOff>
      <xdr:row>5</xdr:row>
      <xdr:rowOff>116840</xdr:rowOff>
    </xdr:from>
    <xdr:to>
      <xdr:col>0</xdr:col>
      <xdr:colOff>4498340</xdr:colOff>
      <xdr:row>5</xdr:row>
      <xdr:rowOff>975360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840" y="1640840"/>
          <a:ext cx="4381500" cy="858520"/>
        </a:xfrm>
        <a:prstGeom prst="rect">
          <a:avLst/>
        </a:prstGeom>
      </xdr:spPr>
    </xdr:pic>
    <xdr:clientData/>
  </xdr:twoCellAnchor>
  <xdr:oneCellAnchor>
    <xdr:from>
      <xdr:col>0</xdr:col>
      <xdr:colOff>1783080</xdr:colOff>
      <xdr:row>20</xdr:row>
      <xdr:rowOff>27094</xdr:rowOff>
    </xdr:from>
    <xdr:ext cx="635000" cy="474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783080" y="10119361"/>
              <a:ext cx="635000" cy="474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2800" b="1" i="1">
                            <a:latin typeface="Cambria Math" panose="02040503050406030204" pitchFamily="18" charset="0"/>
                          </a:rPr>
                          <m:t>𝜶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783080" y="10119361"/>
              <a:ext cx="635000" cy="474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l-GR" sz="2800" b="1" i="0">
                  <a:latin typeface="Cambria Math" panose="02040503050406030204" pitchFamily="18" charset="0"/>
                </a:rPr>
                <a:t>𝜶</a:t>
              </a:r>
              <a:r>
                <a:rPr lang="en-US" sz="2800" b="1" i="0">
                  <a:latin typeface="Cambria Math" panose="02040503050406030204" pitchFamily="18" charset="0"/>
                </a:rPr>
                <a:t>_𝟎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5</xdr:col>
      <xdr:colOff>139700</xdr:colOff>
      <xdr:row>19</xdr:row>
      <xdr:rowOff>12700</xdr:rowOff>
    </xdr:from>
    <xdr:to>
      <xdr:col>7</xdr:col>
      <xdr:colOff>1104900</xdr:colOff>
      <xdr:row>19</xdr:row>
      <xdr:rowOff>12700</xdr:rowOff>
    </xdr:to>
    <xdr:cxnSp macro="">
      <xdr:nvCxnSpPr>
        <xdr:cNvPr id="8" name="Straight Arrow Connector 7"/>
        <xdr:cNvCxnSpPr/>
      </xdr:nvCxnSpPr>
      <xdr:spPr>
        <a:xfrm>
          <a:off x="11938000" y="6451600"/>
          <a:ext cx="4152900" cy="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1574800</xdr:colOff>
      <xdr:row>6</xdr:row>
      <xdr:rowOff>12700</xdr:rowOff>
    </xdr:from>
    <xdr:to>
      <xdr:col>10</xdr:col>
      <xdr:colOff>1578429</xdr:colOff>
      <xdr:row>8</xdr:row>
      <xdr:rowOff>0</xdr:rowOff>
    </xdr:to>
    <xdr:cxnSp macro="">
      <xdr:nvCxnSpPr>
        <xdr:cNvPr id="11" name="Straight Arrow Connector 10"/>
        <xdr:cNvCxnSpPr/>
      </xdr:nvCxnSpPr>
      <xdr:spPr>
        <a:xfrm>
          <a:off x="20151271" y="8944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1226457</xdr:colOff>
      <xdr:row>6</xdr:row>
      <xdr:rowOff>18143</xdr:rowOff>
    </xdr:from>
    <xdr:to>
      <xdr:col>10</xdr:col>
      <xdr:colOff>1230086</xdr:colOff>
      <xdr:row>8</xdr:row>
      <xdr:rowOff>5443</xdr:rowOff>
    </xdr:to>
    <xdr:cxnSp macro="">
      <xdr:nvCxnSpPr>
        <xdr:cNvPr id="13" name="Straight Arrow Connector 12"/>
        <xdr:cNvCxnSpPr/>
      </xdr:nvCxnSpPr>
      <xdr:spPr>
        <a:xfrm>
          <a:off x="19802928" y="899886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807357</xdr:colOff>
      <xdr:row>6</xdr:row>
      <xdr:rowOff>12700</xdr:rowOff>
    </xdr:from>
    <xdr:to>
      <xdr:col>10</xdr:col>
      <xdr:colOff>810986</xdr:colOff>
      <xdr:row>8</xdr:row>
      <xdr:rowOff>0</xdr:rowOff>
    </xdr:to>
    <xdr:cxnSp macro="">
      <xdr:nvCxnSpPr>
        <xdr:cNvPr id="14" name="Straight Arrow Connector 13"/>
        <xdr:cNvCxnSpPr/>
      </xdr:nvCxnSpPr>
      <xdr:spPr>
        <a:xfrm>
          <a:off x="19383828" y="8944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366486</xdr:colOff>
      <xdr:row>6</xdr:row>
      <xdr:rowOff>12700</xdr:rowOff>
    </xdr:from>
    <xdr:to>
      <xdr:col>10</xdr:col>
      <xdr:colOff>370115</xdr:colOff>
      <xdr:row>8</xdr:row>
      <xdr:rowOff>0</xdr:rowOff>
    </xdr:to>
    <xdr:cxnSp macro="">
      <xdr:nvCxnSpPr>
        <xdr:cNvPr id="15" name="Straight Arrow Connector 14"/>
        <xdr:cNvCxnSpPr/>
      </xdr:nvCxnSpPr>
      <xdr:spPr>
        <a:xfrm>
          <a:off x="18942957" y="8944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1226457</xdr:colOff>
      <xdr:row>6</xdr:row>
      <xdr:rowOff>12700</xdr:rowOff>
    </xdr:from>
    <xdr:to>
      <xdr:col>9</xdr:col>
      <xdr:colOff>1230086</xdr:colOff>
      <xdr:row>8</xdr:row>
      <xdr:rowOff>0</xdr:rowOff>
    </xdr:to>
    <xdr:cxnSp macro="">
      <xdr:nvCxnSpPr>
        <xdr:cNvPr id="16" name="Straight Arrow Connector 15"/>
        <xdr:cNvCxnSpPr/>
      </xdr:nvCxnSpPr>
      <xdr:spPr>
        <a:xfrm>
          <a:off x="18512971" y="8944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742043</xdr:colOff>
      <xdr:row>6</xdr:row>
      <xdr:rowOff>18143</xdr:rowOff>
    </xdr:from>
    <xdr:to>
      <xdr:col>9</xdr:col>
      <xdr:colOff>745672</xdr:colOff>
      <xdr:row>8</xdr:row>
      <xdr:rowOff>5443</xdr:rowOff>
    </xdr:to>
    <xdr:cxnSp macro="">
      <xdr:nvCxnSpPr>
        <xdr:cNvPr id="17" name="Straight Arrow Connector 16"/>
        <xdr:cNvCxnSpPr/>
      </xdr:nvCxnSpPr>
      <xdr:spPr>
        <a:xfrm>
          <a:off x="18028557" y="899886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203201</xdr:colOff>
      <xdr:row>6</xdr:row>
      <xdr:rowOff>18143</xdr:rowOff>
    </xdr:from>
    <xdr:to>
      <xdr:col>9</xdr:col>
      <xdr:colOff>206830</xdr:colOff>
      <xdr:row>8</xdr:row>
      <xdr:rowOff>5443</xdr:rowOff>
    </xdr:to>
    <xdr:cxnSp macro="">
      <xdr:nvCxnSpPr>
        <xdr:cNvPr id="18" name="Straight Arrow Connector 17"/>
        <xdr:cNvCxnSpPr/>
      </xdr:nvCxnSpPr>
      <xdr:spPr>
        <a:xfrm>
          <a:off x="17489715" y="899886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850901</xdr:colOff>
      <xdr:row>6</xdr:row>
      <xdr:rowOff>12700</xdr:rowOff>
    </xdr:from>
    <xdr:to>
      <xdr:col>8</xdr:col>
      <xdr:colOff>854530</xdr:colOff>
      <xdr:row>8</xdr:row>
      <xdr:rowOff>0</xdr:rowOff>
    </xdr:to>
    <xdr:cxnSp macro="">
      <xdr:nvCxnSpPr>
        <xdr:cNvPr id="19" name="Straight Arrow Connector 18"/>
        <xdr:cNvCxnSpPr/>
      </xdr:nvCxnSpPr>
      <xdr:spPr>
        <a:xfrm>
          <a:off x="16988972" y="8944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339272</xdr:colOff>
      <xdr:row>6</xdr:row>
      <xdr:rowOff>12700</xdr:rowOff>
    </xdr:from>
    <xdr:to>
      <xdr:col>8</xdr:col>
      <xdr:colOff>342901</xdr:colOff>
      <xdr:row>8</xdr:row>
      <xdr:rowOff>0</xdr:rowOff>
    </xdr:to>
    <xdr:cxnSp macro="">
      <xdr:nvCxnSpPr>
        <xdr:cNvPr id="20" name="Straight Arrow Connector 19"/>
        <xdr:cNvCxnSpPr/>
      </xdr:nvCxnSpPr>
      <xdr:spPr>
        <a:xfrm>
          <a:off x="16477343" y="8944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59594</xdr:colOff>
      <xdr:row>6</xdr:row>
      <xdr:rowOff>8467</xdr:rowOff>
    </xdr:from>
    <xdr:to>
      <xdr:col>11</xdr:col>
      <xdr:colOff>501042</xdr:colOff>
      <xdr:row>7</xdr:row>
      <xdr:rowOff>390525</xdr:rowOff>
    </xdr:to>
    <xdr:sp macro="" textlink="">
      <xdr:nvSpPr>
        <xdr:cNvPr id="21" name="Right Brace 20"/>
        <xdr:cNvSpPr/>
      </xdr:nvSpPr>
      <xdr:spPr>
        <a:xfrm>
          <a:off x="23008320" y="2581522"/>
          <a:ext cx="441448" cy="768277"/>
        </a:xfrm>
        <a:prstGeom prst="rightBrace">
          <a:avLst>
            <a:gd name="adj1" fmla="val 8333"/>
            <a:gd name="adj2" fmla="val 45682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139700</xdr:colOff>
      <xdr:row>19</xdr:row>
      <xdr:rowOff>12700</xdr:rowOff>
    </xdr:from>
    <xdr:to>
      <xdr:col>23</xdr:col>
      <xdr:colOff>1104900</xdr:colOff>
      <xdr:row>19</xdr:row>
      <xdr:rowOff>12700</xdr:rowOff>
    </xdr:to>
    <xdr:cxnSp macro="">
      <xdr:nvCxnSpPr>
        <xdr:cNvPr id="22" name="Straight Arrow Connector 21"/>
        <xdr:cNvCxnSpPr/>
      </xdr:nvCxnSpPr>
      <xdr:spPr>
        <a:xfrm>
          <a:off x="11328400" y="6464300"/>
          <a:ext cx="4152900" cy="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1574800</xdr:colOff>
      <xdr:row>6</xdr:row>
      <xdr:rowOff>12700</xdr:rowOff>
    </xdr:from>
    <xdr:to>
      <xdr:col>26</xdr:col>
      <xdr:colOff>1578429</xdr:colOff>
      <xdr:row>8</xdr:row>
      <xdr:rowOff>0</xdr:rowOff>
    </xdr:to>
    <xdr:cxnSp macro="">
      <xdr:nvCxnSpPr>
        <xdr:cNvPr id="23" name="Straight Arrow Connector 22"/>
        <xdr:cNvCxnSpPr/>
      </xdr:nvCxnSpPr>
      <xdr:spPr>
        <a:xfrm>
          <a:off x="19545300" y="901700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1226457</xdr:colOff>
      <xdr:row>6</xdr:row>
      <xdr:rowOff>18143</xdr:rowOff>
    </xdr:from>
    <xdr:to>
      <xdr:col>26</xdr:col>
      <xdr:colOff>1230086</xdr:colOff>
      <xdr:row>8</xdr:row>
      <xdr:rowOff>5443</xdr:rowOff>
    </xdr:to>
    <xdr:cxnSp macro="">
      <xdr:nvCxnSpPr>
        <xdr:cNvPr id="24" name="Straight Arrow Connector 23"/>
        <xdr:cNvCxnSpPr/>
      </xdr:nvCxnSpPr>
      <xdr:spPr>
        <a:xfrm>
          <a:off x="19196957" y="9071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807357</xdr:colOff>
      <xdr:row>6</xdr:row>
      <xdr:rowOff>12700</xdr:rowOff>
    </xdr:from>
    <xdr:to>
      <xdr:col>26</xdr:col>
      <xdr:colOff>810986</xdr:colOff>
      <xdr:row>8</xdr:row>
      <xdr:rowOff>0</xdr:rowOff>
    </xdr:to>
    <xdr:cxnSp macro="">
      <xdr:nvCxnSpPr>
        <xdr:cNvPr id="25" name="Straight Arrow Connector 24"/>
        <xdr:cNvCxnSpPr/>
      </xdr:nvCxnSpPr>
      <xdr:spPr>
        <a:xfrm>
          <a:off x="18777857" y="901700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366486</xdr:colOff>
      <xdr:row>6</xdr:row>
      <xdr:rowOff>12700</xdr:rowOff>
    </xdr:from>
    <xdr:to>
      <xdr:col>26</xdr:col>
      <xdr:colOff>370115</xdr:colOff>
      <xdr:row>8</xdr:row>
      <xdr:rowOff>0</xdr:rowOff>
    </xdr:to>
    <xdr:cxnSp macro="">
      <xdr:nvCxnSpPr>
        <xdr:cNvPr id="26" name="Straight Arrow Connector 25"/>
        <xdr:cNvCxnSpPr/>
      </xdr:nvCxnSpPr>
      <xdr:spPr>
        <a:xfrm>
          <a:off x="18336986" y="901700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1226457</xdr:colOff>
      <xdr:row>6</xdr:row>
      <xdr:rowOff>12700</xdr:rowOff>
    </xdr:from>
    <xdr:to>
      <xdr:col>25</xdr:col>
      <xdr:colOff>1230086</xdr:colOff>
      <xdr:row>8</xdr:row>
      <xdr:rowOff>0</xdr:rowOff>
    </xdr:to>
    <xdr:cxnSp macro="">
      <xdr:nvCxnSpPr>
        <xdr:cNvPr id="27" name="Straight Arrow Connector 26"/>
        <xdr:cNvCxnSpPr/>
      </xdr:nvCxnSpPr>
      <xdr:spPr>
        <a:xfrm>
          <a:off x="17914257" y="901700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742043</xdr:colOff>
      <xdr:row>6</xdr:row>
      <xdr:rowOff>18143</xdr:rowOff>
    </xdr:from>
    <xdr:to>
      <xdr:col>25</xdr:col>
      <xdr:colOff>745672</xdr:colOff>
      <xdr:row>8</xdr:row>
      <xdr:rowOff>5443</xdr:rowOff>
    </xdr:to>
    <xdr:cxnSp macro="">
      <xdr:nvCxnSpPr>
        <xdr:cNvPr id="28" name="Straight Arrow Connector 27"/>
        <xdr:cNvCxnSpPr/>
      </xdr:nvCxnSpPr>
      <xdr:spPr>
        <a:xfrm>
          <a:off x="17429843" y="9071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203201</xdr:colOff>
      <xdr:row>6</xdr:row>
      <xdr:rowOff>18143</xdr:rowOff>
    </xdr:from>
    <xdr:to>
      <xdr:col>25</xdr:col>
      <xdr:colOff>206830</xdr:colOff>
      <xdr:row>8</xdr:row>
      <xdr:rowOff>5443</xdr:rowOff>
    </xdr:to>
    <xdr:cxnSp macro="">
      <xdr:nvCxnSpPr>
        <xdr:cNvPr id="29" name="Straight Arrow Connector 28"/>
        <xdr:cNvCxnSpPr/>
      </xdr:nvCxnSpPr>
      <xdr:spPr>
        <a:xfrm>
          <a:off x="16891001" y="907143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850901</xdr:colOff>
      <xdr:row>6</xdr:row>
      <xdr:rowOff>12700</xdr:rowOff>
    </xdr:from>
    <xdr:to>
      <xdr:col>24</xdr:col>
      <xdr:colOff>854530</xdr:colOff>
      <xdr:row>8</xdr:row>
      <xdr:rowOff>0</xdr:rowOff>
    </xdr:to>
    <xdr:cxnSp macro="">
      <xdr:nvCxnSpPr>
        <xdr:cNvPr id="30" name="Straight Arrow Connector 29"/>
        <xdr:cNvCxnSpPr/>
      </xdr:nvCxnSpPr>
      <xdr:spPr>
        <a:xfrm>
          <a:off x="16383001" y="901700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339272</xdr:colOff>
      <xdr:row>6</xdr:row>
      <xdr:rowOff>12700</xdr:rowOff>
    </xdr:from>
    <xdr:to>
      <xdr:col>24</xdr:col>
      <xdr:colOff>342901</xdr:colOff>
      <xdr:row>8</xdr:row>
      <xdr:rowOff>0</xdr:rowOff>
    </xdr:to>
    <xdr:cxnSp macro="">
      <xdr:nvCxnSpPr>
        <xdr:cNvPr id="31" name="Straight Arrow Connector 30"/>
        <xdr:cNvCxnSpPr/>
      </xdr:nvCxnSpPr>
      <xdr:spPr>
        <a:xfrm>
          <a:off x="15871372" y="901700"/>
          <a:ext cx="3629" cy="7874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59593</xdr:colOff>
      <xdr:row>6</xdr:row>
      <xdr:rowOff>53340</xdr:rowOff>
    </xdr:from>
    <xdr:to>
      <xdr:col>27</xdr:col>
      <xdr:colOff>594360</xdr:colOff>
      <xdr:row>7</xdr:row>
      <xdr:rowOff>390525</xdr:rowOff>
    </xdr:to>
    <xdr:sp macro="" textlink="">
      <xdr:nvSpPr>
        <xdr:cNvPr id="32" name="Right Brace 31"/>
        <xdr:cNvSpPr/>
      </xdr:nvSpPr>
      <xdr:spPr>
        <a:xfrm>
          <a:off x="34120993" y="2080260"/>
          <a:ext cx="534767" cy="725805"/>
        </a:xfrm>
        <a:prstGeom prst="rightBrac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810986</xdr:colOff>
      <xdr:row>7</xdr:row>
      <xdr:rowOff>5080</xdr:rowOff>
    </xdr:from>
    <xdr:to>
      <xdr:col>23</xdr:col>
      <xdr:colOff>812800</xdr:colOff>
      <xdr:row>8</xdr:row>
      <xdr:rowOff>0</xdr:rowOff>
    </xdr:to>
    <xdr:cxnSp macro="">
      <xdr:nvCxnSpPr>
        <xdr:cNvPr id="35" name="Straight Arrow Connector 34"/>
        <xdr:cNvCxnSpPr/>
      </xdr:nvCxnSpPr>
      <xdr:spPr>
        <a:xfrm flipH="1">
          <a:off x="29436786" y="24130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480786</xdr:colOff>
      <xdr:row>7</xdr:row>
      <xdr:rowOff>5080</xdr:rowOff>
    </xdr:from>
    <xdr:to>
      <xdr:col>23</xdr:col>
      <xdr:colOff>482600</xdr:colOff>
      <xdr:row>8</xdr:row>
      <xdr:rowOff>0</xdr:rowOff>
    </xdr:to>
    <xdr:cxnSp macro="">
      <xdr:nvCxnSpPr>
        <xdr:cNvPr id="45" name="Straight Arrow Connector 44"/>
        <xdr:cNvCxnSpPr/>
      </xdr:nvCxnSpPr>
      <xdr:spPr>
        <a:xfrm flipH="1">
          <a:off x="29106586" y="24130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165826</xdr:colOff>
      <xdr:row>7</xdr:row>
      <xdr:rowOff>5080</xdr:rowOff>
    </xdr:from>
    <xdr:to>
      <xdr:col>23</xdr:col>
      <xdr:colOff>167640</xdr:colOff>
      <xdr:row>8</xdr:row>
      <xdr:rowOff>0</xdr:rowOff>
    </xdr:to>
    <xdr:cxnSp macro="">
      <xdr:nvCxnSpPr>
        <xdr:cNvPr id="46" name="Straight Arrow Connector 45"/>
        <xdr:cNvCxnSpPr/>
      </xdr:nvCxnSpPr>
      <xdr:spPr>
        <a:xfrm flipH="1">
          <a:off x="28791626" y="24130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1085306</xdr:colOff>
      <xdr:row>7</xdr:row>
      <xdr:rowOff>5080</xdr:rowOff>
    </xdr:from>
    <xdr:to>
      <xdr:col>22</xdr:col>
      <xdr:colOff>1087120</xdr:colOff>
      <xdr:row>8</xdr:row>
      <xdr:rowOff>0</xdr:rowOff>
    </xdr:to>
    <xdr:cxnSp macro="">
      <xdr:nvCxnSpPr>
        <xdr:cNvPr id="47" name="Straight Arrow Connector 46"/>
        <xdr:cNvCxnSpPr/>
      </xdr:nvCxnSpPr>
      <xdr:spPr>
        <a:xfrm flipH="1">
          <a:off x="28420786" y="24130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765266</xdr:colOff>
      <xdr:row>7</xdr:row>
      <xdr:rowOff>0</xdr:rowOff>
    </xdr:from>
    <xdr:to>
      <xdr:col>22</xdr:col>
      <xdr:colOff>767080</xdr:colOff>
      <xdr:row>7</xdr:row>
      <xdr:rowOff>416560</xdr:rowOff>
    </xdr:to>
    <xdr:cxnSp macro="">
      <xdr:nvCxnSpPr>
        <xdr:cNvPr id="48" name="Straight Arrow Connector 47"/>
        <xdr:cNvCxnSpPr/>
      </xdr:nvCxnSpPr>
      <xdr:spPr>
        <a:xfrm flipH="1">
          <a:off x="28100746" y="240792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429986</xdr:colOff>
      <xdr:row>7</xdr:row>
      <xdr:rowOff>10160</xdr:rowOff>
    </xdr:from>
    <xdr:to>
      <xdr:col>22</xdr:col>
      <xdr:colOff>431800</xdr:colOff>
      <xdr:row>8</xdr:row>
      <xdr:rowOff>5080</xdr:rowOff>
    </xdr:to>
    <xdr:cxnSp macro="">
      <xdr:nvCxnSpPr>
        <xdr:cNvPr id="49" name="Straight Arrow Connector 48"/>
        <xdr:cNvCxnSpPr/>
      </xdr:nvCxnSpPr>
      <xdr:spPr>
        <a:xfrm flipH="1">
          <a:off x="27765466" y="241808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104866</xdr:colOff>
      <xdr:row>7</xdr:row>
      <xdr:rowOff>0</xdr:rowOff>
    </xdr:from>
    <xdr:to>
      <xdr:col>22</xdr:col>
      <xdr:colOff>106680</xdr:colOff>
      <xdr:row>7</xdr:row>
      <xdr:rowOff>416560</xdr:rowOff>
    </xdr:to>
    <xdr:cxnSp macro="">
      <xdr:nvCxnSpPr>
        <xdr:cNvPr id="50" name="Straight Arrow Connector 49"/>
        <xdr:cNvCxnSpPr/>
      </xdr:nvCxnSpPr>
      <xdr:spPr>
        <a:xfrm flipH="1">
          <a:off x="27440346" y="240792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1710146</xdr:colOff>
      <xdr:row>7</xdr:row>
      <xdr:rowOff>5080</xdr:rowOff>
    </xdr:from>
    <xdr:to>
      <xdr:col>21</xdr:col>
      <xdr:colOff>1711960</xdr:colOff>
      <xdr:row>8</xdr:row>
      <xdr:rowOff>0</xdr:rowOff>
    </xdr:to>
    <xdr:cxnSp macro="">
      <xdr:nvCxnSpPr>
        <xdr:cNvPr id="51" name="Straight Arrow Connector 50"/>
        <xdr:cNvCxnSpPr/>
      </xdr:nvCxnSpPr>
      <xdr:spPr>
        <a:xfrm flipH="1">
          <a:off x="27140626" y="24130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1395186</xdr:colOff>
      <xdr:row>7</xdr:row>
      <xdr:rowOff>5080</xdr:rowOff>
    </xdr:from>
    <xdr:to>
      <xdr:col>21</xdr:col>
      <xdr:colOff>1397000</xdr:colOff>
      <xdr:row>8</xdr:row>
      <xdr:rowOff>0</xdr:rowOff>
    </xdr:to>
    <xdr:cxnSp macro="">
      <xdr:nvCxnSpPr>
        <xdr:cNvPr id="52" name="Straight Arrow Connector 51"/>
        <xdr:cNvCxnSpPr/>
      </xdr:nvCxnSpPr>
      <xdr:spPr>
        <a:xfrm flipH="1">
          <a:off x="26825666" y="24130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1034506</xdr:colOff>
      <xdr:row>7</xdr:row>
      <xdr:rowOff>10160</xdr:rowOff>
    </xdr:from>
    <xdr:to>
      <xdr:col>21</xdr:col>
      <xdr:colOff>1036320</xdr:colOff>
      <xdr:row>8</xdr:row>
      <xdr:rowOff>5080</xdr:rowOff>
    </xdr:to>
    <xdr:cxnSp macro="">
      <xdr:nvCxnSpPr>
        <xdr:cNvPr id="53" name="Straight Arrow Connector 52"/>
        <xdr:cNvCxnSpPr/>
      </xdr:nvCxnSpPr>
      <xdr:spPr>
        <a:xfrm flipH="1">
          <a:off x="26464986" y="241808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663666</xdr:colOff>
      <xdr:row>6</xdr:row>
      <xdr:rowOff>375920</xdr:rowOff>
    </xdr:from>
    <xdr:to>
      <xdr:col>21</xdr:col>
      <xdr:colOff>665480</xdr:colOff>
      <xdr:row>7</xdr:row>
      <xdr:rowOff>411480</xdr:rowOff>
    </xdr:to>
    <xdr:cxnSp macro="">
      <xdr:nvCxnSpPr>
        <xdr:cNvPr id="54" name="Straight Arrow Connector 53"/>
        <xdr:cNvCxnSpPr/>
      </xdr:nvCxnSpPr>
      <xdr:spPr>
        <a:xfrm flipH="1">
          <a:off x="26094146" y="240284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308066</xdr:colOff>
      <xdr:row>7</xdr:row>
      <xdr:rowOff>0</xdr:rowOff>
    </xdr:from>
    <xdr:to>
      <xdr:col>21</xdr:col>
      <xdr:colOff>309880</xdr:colOff>
      <xdr:row>7</xdr:row>
      <xdr:rowOff>416560</xdr:rowOff>
    </xdr:to>
    <xdr:cxnSp macro="">
      <xdr:nvCxnSpPr>
        <xdr:cNvPr id="55" name="Straight Arrow Connector 54"/>
        <xdr:cNvCxnSpPr/>
      </xdr:nvCxnSpPr>
      <xdr:spPr>
        <a:xfrm flipH="1">
          <a:off x="25738546" y="240792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394426</xdr:colOff>
      <xdr:row>7</xdr:row>
      <xdr:rowOff>15240</xdr:rowOff>
    </xdr:from>
    <xdr:to>
      <xdr:col>21</xdr:col>
      <xdr:colOff>0</xdr:colOff>
      <xdr:row>8</xdr:row>
      <xdr:rowOff>10160</xdr:rowOff>
    </xdr:to>
    <xdr:cxnSp macro="">
      <xdr:nvCxnSpPr>
        <xdr:cNvPr id="56" name="Straight Arrow Connector 55"/>
        <xdr:cNvCxnSpPr/>
      </xdr:nvCxnSpPr>
      <xdr:spPr>
        <a:xfrm flipH="1">
          <a:off x="25428666" y="242316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135500</xdr:colOff>
      <xdr:row>7</xdr:row>
      <xdr:rowOff>69468</xdr:rowOff>
    </xdr:from>
    <xdr:to>
      <xdr:col>21</xdr:col>
      <xdr:colOff>72666</xdr:colOff>
      <xdr:row>8</xdr:row>
      <xdr:rowOff>306534</xdr:rowOff>
    </xdr:to>
    <xdr:sp macro="" textlink="">
      <xdr:nvSpPr>
        <xdr:cNvPr id="57" name="Left Brace 56"/>
        <xdr:cNvSpPr/>
      </xdr:nvSpPr>
      <xdr:spPr>
        <a:xfrm rot="20205030">
          <a:off x="28271229" y="3045750"/>
          <a:ext cx="331613" cy="792878"/>
        </a:xfrm>
        <a:prstGeom prst="leftBrace">
          <a:avLst>
            <a:gd name="adj1" fmla="val 8333"/>
            <a:gd name="adj2" fmla="val 47279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6927</xdr:colOff>
      <xdr:row>5</xdr:row>
      <xdr:rowOff>1073728</xdr:rowOff>
    </xdr:to>
    <xdr:cxnSp macro="">
      <xdr:nvCxnSpPr>
        <xdr:cNvPr id="60" name="Straight Arrow Connector 59"/>
        <xdr:cNvCxnSpPr/>
      </xdr:nvCxnSpPr>
      <xdr:spPr>
        <a:xfrm>
          <a:off x="32793709" y="1149927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741218</xdr:colOff>
      <xdr:row>5</xdr:row>
      <xdr:rowOff>20782</xdr:rowOff>
    </xdr:from>
    <xdr:to>
      <xdr:col>25</xdr:col>
      <xdr:colOff>748145</xdr:colOff>
      <xdr:row>6</xdr:row>
      <xdr:rowOff>6928</xdr:rowOff>
    </xdr:to>
    <xdr:cxnSp macro="">
      <xdr:nvCxnSpPr>
        <xdr:cNvPr id="62" name="Straight Arrow Connector 61"/>
        <xdr:cNvCxnSpPr/>
      </xdr:nvCxnSpPr>
      <xdr:spPr>
        <a:xfrm>
          <a:off x="32246454" y="1170709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200891</xdr:colOff>
      <xdr:row>5</xdr:row>
      <xdr:rowOff>6928</xdr:rowOff>
    </xdr:from>
    <xdr:to>
      <xdr:col>25</xdr:col>
      <xdr:colOff>207818</xdr:colOff>
      <xdr:row>5</xdr:row>
      <xdr:rowOff>1080656</xdr:rowOff>
    </xdr:to>
    <xdr:cxnSp macro="">
      <xdr:nvCxnSpPr>
        <xdr:cNvPr id="63" name="Straight Arrow Connector 62"/>
        <xdr:cNvCxnSpPr/>
      </xdr:nvCxnSpPr>
      <xdr:spPr>
        <a:xfrm>
          <a:off x="31706127" y="1156855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852055</xdr:colOff>
      <xdr:row>5</xdr:row>
      <xdr:rowOff>13855</xdr:rowOff>
    </xdr:from>
    <xdr:to>
      <xdr:col>24</xdr:col>
      <xdr:colOff>858982</xdr:colOff>
      <xdr:row>6</xdr:row>
      <xdr:rowOff>1</xdr:rowOff>
    </xdr:to>
    <xdr:cxnSp macro="">
      <xdr:nvCxnSpPr>
        <xdr:cNvPr id="64" name="Straight Arrow Connector 63"/>
        <xdr:cNvCxnSpPr/>
      </xdr:nvCxnSpPr>
      <xdr:spPr>
        <a:xfrm>
          <a:off x="31207364" y="1163782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339437</xdr:colOff>
      <xdr:row>5</xdr:row>
      <xdr:rowOff>20782</xdr:rowOff>
    </xdr:from>
    <xdr:to>
      <xdr:col>24</xdr:col>
      <xdr:colOff>346364</xdr:colOff>
      <xdr:row>6</xdr:row>
      <xdr:rowOff>6928</xdr:rowOff>
    </xdr:to>
    <xdr:cxnSp macro="">
      <xdr:nvCxnSpPr>
        <xdr:cNvPr id="65" name="Straight Arrow Connector 64"/>
        <xdr:cNvCxnSpPr/>
      </xdr:nvCxnSpPr>
      <xdr:spPr>
        <a:xfrm>
          <a:off x="30694746" y="1170709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1143000</xdr:colOff>
      <xdr:row>5</xdr:row>
      <xdr:rowOff>13855</xdr:rowOff>
    </xdr:from>
    <xdr:to>
      <xdr:col>24</xdr:col>
      <xdr:colOff>0</xdr:colOff>
      <xdr:row>6</xdr:row>
      <xdr:rowOff>1</xdr:rowOff>
    </xdr:to>
    <xdr:cxnSp macro="">
      <xdr:nvCxnSpPr>
        <xdr:cNvPr id="66" name="Straight Arrow Connector 65"/>
        <xdr:cNvCxnSpPr/>
      </xdr:nvCxnSpPr>
      <xdr:spPr>
        <a:xfrm>
          <a:off x="30348382" y="1163782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454890</xdr:colOff>
      <xdr:row>26</xdr:row>
      <xdr:rowOff>230909</xdr:rowOff>
    </xdr:from>
    <xdr:to>
      <xdr:col>0</xdr:col>
      <xdr:colOff>4051300</xdr:colOff>
      <xdr:row>26</xdr:row>
      <xdr:rowOff>915240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890" y="12816609"/>
          <a:ext cx="3596410" cy="684331"/>
        </a:xfrm>
        <a:prstGeom prst="rect">
          <a:avLst/>
        </a:prstGeom>
      </xdr:spPr>
    </xdr:pic>
    <xdr:clientData/>
  </xdr:twoCellAnchor>
  <xdr:twoCellAnchor editAs="oneCell">
    <xdr:from>
      <xdr:col>0</xdr:col>
      <xdr:colOff>1052569</xdr:colOff>
      <xdr:row>25</xdr:row>
      <xdr:rowOff>139700</xdr:rowOff>
    </xdr:from>
    <xdr:to>
      <xdr:col>0</xdr:col>
      <xdr:colOff>2001034</xdr:colOff>
      <xdr:row>25</xdr:row>
      <xdr:rowOff>838200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2569" y="11747500"/>
          <a:ext cx="948465" cy="698500"/>
        </a:xfrm>
        <a:prstGeom prst="rect">
          <a:avLst/>
        </a:prstGeom>
      </xdr:spPr>
    </xdr:pic>
    <xdr:clientData/>
  </xdr:twoCellAnchor>
  <xdr:twoCellAnchor editAs="oneCell">
    <xdr:from>
      <xdr:col>0</xdr:col>
      <xdr:colOff>1485900</xdr:colOff>
      <xdr:row>27</xdr:row>
      <xdr:rowOff>199737</xdr:rowOff>
    </xdr:from>
    <xdr:to>
      <xdr:col>0</xdr:col>
      <xdr:colOff>2381138</xdr:colOff>
      <xdr:row>27</xdr:row>
      <xdr:rowOff>793964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5900" y="13788737"/>
          <a:ext cx="895238" cy="594227"/>
        </a:xfrm>
        <a:prstGeom prst="rect">
          <a:avLst/>
        </a:prstGeom>
      </xdr:spPr>
    </xdr:pic>
    <xdr:clientData/>
  </xdr:twoCellAnchor>
  <xdr:twoCellAnchor editAs="oneCell">
    <xdr:from>
      <xdr:col>0</xdr:col>
      <xdr:colOff>1335809</xdr:colOff>
      <xdr:row>28</xdr:row>
      <xdr:rowOff>226291</xdr:rowOff>
    </xdr:from>
    <xdr:to>
      <xdr:col>0</xdr:col>
      <xdr:colOff>2478666</xdr:colOff>
      <xdr:row>28</xdr:row>
      <xdr:rowOff>881413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5809" y="14780491"/>
          <a:ext cx="1142857" cy="655122"/>
        </a:xfrm>
        <a:prstGeom prst="rect">
          <a:avLst/>
        </a:prstGeom>
      </xdr:spPr>
    </xdr:pic>
    <xdr:clientData/>
  </xdr:twoCellAnchor>
  <xdr:twoCellAnchor editAs="oneCell">
    <xdr:from>
      <xdr:col>18</xdr:col>
      <xdr:colOff>341085</xdr:colOff>
      <xdr:row>5</xdr:row>
      <xdr:rowOff>67851</xdr:rowOff>
    </xdr:from>
    <xdr:to>
      <xdr:col>19</xdr:col>
      <xdr:colOff>558618</xdr:colOff>
      <xdr:row>5</xdr:row>
      <xdr:rowOff>1064986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174371" y="1555565"/>
          <a:ext cx="1346200" cy="997135"/>
        </a:xfrm>
        <a:prstGeom prst="rect">
          <a:avLst/>
        </a:prstGeom>
      </xdr:spPr>
    </xdr:pic>
    <xdr:clientData/>
  </xdr:twoCellAnchor>
  <xdr:twoCellAnchor editAs="oneCell">
    <xdr:from>
      <xdr:col>29</xdr:col>
      <xdr:colOff>112727</xdr:colOff>
      <xdr:row>3</xdr:row>
      <xdr:rowOff>53219</xdr:rowOff>
    </xdr:from>
    <xdr:to>
      <xdr:col>30</xdr:col>
      <xdr:colOff>445950</xdr:colOff>
      <xdr:row>5</xdr:row>
      <xdr:rowOff>407375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190298" y="1069219"/>
          <a:ext cx="1302416" cy="856350"/>
        </a:xfrm>
        <a:prstGeom prst="rect">
          <a:avLst/>
        </a:prstGeom>
      </xdr:spPr>
    </xdr:pic>
    <xdr:clientData/>
  </xdr:twoCellAnchor>
  <xdr:twoCellAnchor>
    <xdr:from>
      <xdr:col>26</xdr:col>
      <xdr:colOff>228599</xdr:colOff>
      <xdr:row>5</xdr:row>
      <xdr:rowOff>0</xdr:rowOff>
    </xdr:from>
    <xdr:to>
      <xdr:col>26</xdr:col>
      <xdr:colOff>1786467</xdr:colOff>
      <xdr:row>5</xdr:row>
      <xdr:rowOff>977900</xdr:rowOff>
    </xdr:to>
    <xdr:sp macro="" textlink="">
      <xdr:nvSpPr>
        <xdr:cNvPr id="73" name="Right Brace 72"/>
        <xdr:cNvSpPr/>
      </xdr:nvSpPr>
      <xdr:spPr>
        <a:xfrm>
          <a:off x="35551532" y="1498600"/>
          <a:ext cx="1557868" cy="977900"/>
        </a:xfrm>
        <a:prstGeom prst="rightBrace">
          <a:avLst>
            <a:gd name="adj1" fmla="val 8333"/>
            <a:gd name="adj2" fmla="val 27489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59267</xdr:colOff>
      <xdr:row>3</xdr:row>
      <xdr:rowOff>121919</xdr:rowOff>
    </xdr:from>
    <xdr:to>
      <xdr:col>25</xdr:col>
      <xdr:colOff>1210737</xdr:colOff>
      <xdr:row>4</xdr:row>
      <xdr:rowOff>156632</xdr:rowOff>
    </xdr:to>
    <xdr:sp macro="" textlink="">
      <xdr:nvSpPr>
        <xdr:cNvPr id="74" name="Right Brace 73"/>
        <xdr:cNvSpPr/>
      </xdr:nvSpPr>
      <xdr:spPr>
        <a:xfrm rot="16200000">
          <a:off x="34511405" y="142661"/>
          <a:ext cx="278553" cy="2309710"/>
        </a:xfrm>
        <a:prstGeom prst="rightBrace">
          <a:avLst>
            <a:gd name="adj1" fmla="val 8333"/>
            <a:gd name="adj2" fmla="val 47794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25</xdr:col>
      <xdr:colOff>99181</xdr:colOff>
      <xdr:row>0</xdr:row>
      <xdr:rowOff>362857</xdr:rowOff>
    </xdr:from>
    <xdr:to>
      <xdr:col>26</xdr:col>
      <xdr:colOff>322762</xdr:colOff>
      <xdr:row>3</xdr:row>
      <xdr:rowOff>107785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752038" y="362857"/>
          <a:ext cx="1515534" cy="787598"/>
        </a:xfrm>
        <a:prstGeom prst="rect">
          <a:avLst/>
        </a:prstGeom>
      </xdr:spPr>
    </xdr:pic>
    <xdr:clientData/>
  </xdr:twoCellAnchor>
  <xdr:twoCellAnchor editAs="oneCell">
    <xdr:from>
      <xdr:col>30</xdr:col>
      <xdr:colOff>59266</xdr:colOff>
      <xdr:row>7</xdr:row>
      <xdr:rowOff>260047</xdr:rowOff>
    </xdr:from>
    <xdr:to>
      <xdr:col>30</xdr:col>
      <xdr:colOff>516468</xdr:colOff>
      <xdr:row>8</xdr:row>
      <xdr:rowOff>307883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479133" y="3240314"/>
          <a:ext cx="457202" cy="618066"/>
        </a:xfrm>
        <a:prstGeom prst="rect">
          <a:avLst/>
        </a:prstGeom>
      </xdr:spPr>
    </xdr:pic>
    <xdr:clientData/>
  </xdr:twoCellAnchor>
  <xdr:twoCellAnchor editAs="oneCell">
    <xdr:from>
      <xdr:col>12</xdr:col>
      <xdr:colOff>163380</xdr:colOff>
      <xdr:row>5</xdr:row>
      <xdr:rowOff>199572</xdr:rowOff>
    </xdr:from>
    <xdr:to>
      <xdr:col>13</xdr:col>
      <xdr:colOff>472077</xdr:colOff>
      <xdr:row>5</xdr:row>
      <xdr:rowOff>1030941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567666" y="1687286"/>
          <a:ext cx="1415048" cy="831369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10</xdr:row>
      <xdr:rowOff>476250</xdr:rowOff>
    </xdr:from>
    <xdr:to>
      <xdr:col>5</xdr:col>
      <xdr:colOff>828674</xdr:colOff>
      <xdr:row>12</xdr:row>
      <xdr:rowOff>180975</xdr:rowOff>
    </xdr:to>
    <xdr:sp macro="" textlink="">
      <xdr:nvSpPr>
        <xdr:cNvPr id="2" name="Arc 1"/>
        <xdr:cNvSpPr/>
      </xdr:nvSpPr>
      <xdr:spPr>
        <a:xfrm>
          <a:off x="15944850" y="4714875"/>
          <a:ext cx="380999" cy="762000"/>
        </a:xfrm>
        <a:prstGeom prst="arc">
          <a:avLst>
            <a:gd name="adj1" fmla="val 16200000"/>
            <a:gd name="adj2" fmla="val 18671167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828675</xdr:colOff>
      <xdr:row>10</xdr:row>
      <xdr:rowOff>409575</xdr:rowOff>
    </xdr:from>
    <xdr:to>
      <xdr:col>6</xdr:col>
      <xdr:colOff>676275</xdr:colOff>
      <xdr:row>10</xdr:row>
      <xdr:rowOff>504826</xdr:rowOff>
    </xdr:to>
    <xdr:cxnSp macro="">
      <xdr:nvCxnSpPr>
        <xdr:cNvPr id="9" name="Straight Arrow Connector 8"/>
        <xdr:cNvCxnSpPr/>
      </xdr:nvCxnSpPr>
      <xdr:spPr>
        <a:xfrm flipV="1">
          <a:off x="16325850" y="4648200"/>
          <a:ext cx="1752600" cy="9525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1800225</xdr:colOff>
      <xdr:row>9</xdr:row>
      <xdr:rowOff>76200</xdr:rowOff>
    </xdr:from>
    <xdr:to>
      <xdr:col>6</xdr:col>
      <xdr:colOff>295276</xdr:colOff>
      <xdr:row>9</xdr:row>
      <xdr:rowOff>314325</xdr:rowOff>
    </xdr:to>
    <xdr:cxnSp macro="">
      <xdr:nvCxnSpPr>
        <xdr:cNvPr id="33" name="Straight Arrow Connector 32"/>
        <xdr:cNvCxnSpPr/>
      </xdr:nvCxnSpPr>
      <xdr:spPr>
        <a:xfrm flipH="1" flipV="1">
          <a:off x="17297400" y="3838575"/>
          <a:ext cx="400051" cy="238125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304800</xdr:colOff>
      <xdr:row>10</xdr:row>
      <xdr:rowOff>487681</xdr:rowOff>
    </xdr:from>
    <xdr:to>
      <xdr:col>21</xdr:col>
      <xdr:colOff>792480</xdr:colOff>
      <xdr:row>12</xdr:row>
      <xdr:rowOff>182881</xdr:rowOff>
    </xdr:to>
    <xdr:sp macro="" textlink="">
      <xdr:nvSpPr>
        <xdr:cNvPr id="78" name="Arc 77"/>
        <xdr:cNvSpPr/>
      </xdr:nvSpPr>
      <xdr:spPr>
        <a:xfrm>
          <a:off x="29954220" y="4716781"/>
          <a:ext cx="487680" cy="754380"/>
        </a:xfrm>
        <a:prstGeom prst="arc">
          <a:avLst>
            <a:gd name="adj1" fmla="val 16200000"/>
            <a:gd name="adj2" fmla="val 19298261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693420</xdr:colOff>
      <xdr:row>10</xdr:row>
      <xdr:rowOff>403860</xdr:rowOff>
    </xdr:from>
    <xdr:to>
      <xdr:col>22</xdr:col>
      <xdr:colOff>708660</xdr:colOff>
      <xdr:row>10</xdr:row>
      <xdr:rowOff>544832</xdr:rowOff>
    </xdr:to>
    <xdr:cxnSp macro="">
      <xdr:nvCxnSpPr>
        <xdr:cNvPr id="79" name="Straight Arrow Connector 78"/>
        <xdr:cNvCxnSpPr/>
      </xdr:nvCxnSpPr>
      <xdr:spPr>
        <a:xfrm flipV="1">
          <a:off x="30342840" y="4632960"/>
          <a:ext cx="1920240" cy="140972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1280159</xdr:colOff>
      <xdr:row>9</xdr:row>
      <xdr:rowOff>1</xdr:rowOff>
    </xdr:from>
    <xdr:to>
      <xdr:col>22</xdr:col>
      <xdr:colOff>461497</xdr:colOff>
      <xdr:row>9</xdr:row>
      <xdr:rowOff>304801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20106268">
          <a:off x="30929579" y="3756661"/>
          <a:ext cx="1086338" cy="304800"/>
        </a:xfrm>
        <a:prstGeom prst="rect">
          <a:avLst/>
        </a:prstGeom>
      </xdr:spPr>
    </xdr:pic>
    <xdr:clientData/>
  </xdr:twoCellAnchor>
  <xdr:twoCellAnchor>
    <xdr:from>
      <xdr:col>21</xdr:col>
      <xdr:colOff>1097280</xdr:colOff>
      <xdr:row>9</xdr:row>
      <xdr:rowOff>373380</xdr:rowOff>
    </xdr:from>
    <xdr:to>
      <xdr:col>21</xdr:col>
      <xdr:colOff>1333501</xdr:colOff>
      <xdr:row>10</xdr:row>
      <xdr:rowOff>190500</xdr:rowOff>
    </xdr:to>
    <xdr:cxnSp macro="">
      <xdr:nvCxnSpPr>
        <xdr:cNvPr id="82" name="Straight Arrow Connector 81"/>
        <xdr:cNvCxnSpPr/>
      </xdr:nvCxnSpPr>
      <xdr:spPr>
        <a:xfrm flipH="1" flipV="1">
          <a:off x="30746700" y="4130040"/>
          <a:ext cx="236221" cy="289560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822960</xdr:colOff>
      <xdr:row>10</xdr:row>
      <xdr:rowOff>167640</xdr:rowOff>
    </xdr:from>
    <xdr:to>
      <xdr:col>10</xdr:col>
      <xdr:colOff>426721</xdr:colOff>
      <xdr:row>11</xdr:row>
      <xdr:rowOff>0</xdr:rowOff>
    </xdr:to>
    <xdr:cxnSp macro="">
      <xdr:nvCxnSpPr>
        <xdr:cNvPr id="83" name="Straight Arrow Connector 82"/>
        <xdr:cNvCxnSpPr/>
      </xdr:nvCxnSpPr>
      <xdr:spPr>
        <a:xfrm flipH="1">
          <a:off x="21838920" y="4465320"/>
          <a:ext cx="899161" cy="518160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822960</xdr:colOff>
      <xdr:row>10</xdr:row>
      <xdr:rowOff>167640</xdr:rowOff>
    </xdr:from>
    <xdr:to>
      <xdr:col>26</xdr:col>
      <xdr:colOff>426721</xdr:colOff>
      <xdr:row>11</xdr:row>
      <xdr:rowOff>0</xdr:rowOff>
    </xdr:to>
    <xdr:cxnSp macro="">
      <xdr:nvCxnSpPr>
        <xdr:cNvPr id="84" name="Straight Arrow Connector 83"/>
        <xdr:cNvCxnSpPr/>
      </xdr:nvCxnSpPr>
      <xdr:spPr>
        <a:xfrm flipH="1">
          <a:off x="21838920" y="4465320"/>
          <a:ext cx="899161" cy="518160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355033</xdr:colOff>
      <xdr:row>10</xdr:row>
      <xdr:rowOff>33618</xdr:rowOff>
    </xdr:from>
    <xdr:to>
      <xdr:col>13</xdr:col>
      <xdr:colOff>429274</xdr:colOff>
      <xdr:row>11</xdr:row>
      <xdr:rowOff>217714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759319" y="4406047"/>
          <a:ext cx="1180592" cy="873524"/>
        </a:xfrm>
        <a:prstGeom prst="rect">
          <a:avLst/>
        </a:prstGeom>
      </xdr:spPr>
    </xdr:pic>
    <xdr:clientData/>
  </xdr:twoCellAnchor>
  <xdr:twoCellAnchor>
    <xdr:from>
      <xdr:col>10</xdr:col>
      <xdr:colOff>1480457</xdr:colOff>
      <xdr:row>19</xdr:row>
      <xdr:rowOff>533400</xdr:rowOff>
    </xdr:from>
    <xdr:to>
      <xdr:col>11</xdr:col>
      <xdr:colOff>359229</xdr:colOff>
      <xdr:row>20</xdr:row>
      <xdr:rowOff>0</xdr:rowOff>
    </xdr:to>
    <xdr:cxnSp macro="">
      <xdr:nvCxnSpPr>
        <xdr:cNvPr id="86" name="Straight Connector 85"/>
        <xdr:cNvCxnSpPr/>
      </xdr:nvCxnSpPr>
      <xdr:spPr>
        <a:xfrm flipH="1" flipV="1">
          <a:off x="22315714" y="10101943"/>
          <a:ext cx="783772" cy="10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54429</xdr:colOff>
      <xdr:row>20</xdr:row>
      <xdr:rowOff>43543</xdr:rowOff>
    </xdr:from>
    <xdr:to>
      <xdr:col>5</xdr:col>
      <xdr:colOff>446315</xdr:colOff>
      <xdr:row>20</xdr:row>
      <xdr:rowOff>54429</xdr:rowOff>
    </xdr:to>
    <xdr:cxnSp macro="">
      <xdr:nvCxnSpPr>
        <xdr:cNvPr id="87" name="Straight Connector 86"/>
        <xdr:cNvCxnSpPr/>
      </xdr:nvCxnSpPr>
      <xdr:spPr>
        <a:xfrm flipH="1" flipV="1">
          <a:off x="13716000" y="10156372"/>
          <a:ext cx="783772" cy="10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20</xdr:row>
      <xdr:rowOff>0</xdr:rowOff>
    </xdr:from>
    <xdr:to>
      <xdr:col>21</xdr:col>
      <xdr:colOff>391886</xdr:colOff>
      <xdr:row>20</xdr:row>
      <xdr:rowOff>10886</xdr:rowOff>
    </xdr:to>
    <xdr:cxnSp macro="">
      <xdr:nvCxnSpPr>
        <xdr:cNvPr id="88" name="Straight Connector 87"/>
        <xdr:cNvCxnSpPr/>
      </xdr:nvCxnSpPr>
      <xdr:spPr>
        <a:xfrm flipH="1" flipV="1">
          <a:off x="28770943" y="10112829"/>
          <a:ext cx="783772" cy="10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1458686</xdr:colOff>
      <xdr:row>20</xdr:row>
      <xdr:rowOff>10886</xdr:rowOff>
    </xdr:from>
    <xdr:to>
      <xdr:col>27</xdr:col>
      <xdr:colOff>337458</xdr:colOff>
      <xdr:row>20</xdr:row>
      <xdr:rowOff>21772</xdr:rowOff>
    </xdr:to>
    <xdr:cxnSp macro="">
      <xdr:nvCxnSpPr>
        <xdr:cNvPr id="89" name="Straight Connector 88"/>
        <xdr:cNvCxnSpPr/>
      </xdr:nvCxnSpPr>
      <xdr:spPr>
        <a:xfrm flipH="1" flipV="1">
          <a:off x="37403315" y="10123715"/>
          <a:ext cx="783772" cy="10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20</xdr:row>
      <xdr:rowOff>50800</xdr:rowOff>
    </xdr:from>
    <xdr:to>
      <xdr:col>15</xdr:col>
      <xdr:colOff>673100</xdr:colOff>
      <xdr:row>20</xdr:row>
      <xdr:rowOff>247650</xdr:rowOff>
    </xdr:to>
    <xdr:cxnSp macro="">
      <xdr:nvCxnSpPr>
        <xdr:cNvPr id="73" name="Straight Arrow Connector 72"/>
        <xdr:cNvCxnSpPr/>
      </xdr:nvCxnSpPr>
      <xdr:spPr>
        <a:xfrm>
          <a:off x="15049500" y="67437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19</xdr:row>
      <xdr:rowOff>50800</xdr:rowOff>
    </xdr:from>
    <xdr:to>
      <xdr:col>15</xdr:col>
      <xdr:colOff>673100</xdr:colOff>
      <xdr:row>19</xdr:row>
      <xdr:rowOff>247650</xdr:rowOff>
    </xdr:to>
    <xdr:cxnSp macro="">
      <xdr:nvCxnSpPr>
        <xdr:cNvPr id="89" name="Straight Arrow Connector 88"/>
        <xdr:cNvCxnSpPr/>
      </xdr:nvCxnSpPr>
      <xdr:spPr>
        <a:xfrm>
          <a:off x="15049500" y="67437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18</xdr:row>
      <xdr:rowOff>50800</xdr:rowOff>
    </xdr:from>
    <xdr:to>
      <xdr:col>15</xdr:col>
      <xdr:colOff>673100</xdr:colOff>
      <xdr:row>18</xdr:row>
      <xdr:rowOff>247650</xdr:rowOff>
    </xdr:to>
    <xdr:cxnSp macro="">
      <xdr:nvCxnSpPr>
        <xdr:cNvPr id="90" name="Straight Arrow Connector 89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18</xdr:row>
      <xdr:rowOff>50800</xdr:rowOff>
    </xdr:from>
    <xdr:to>
      <xdr:col>15</xdr:col>
      <xdr:colOff>673100</xdr:colOff>
      <xdr:row>18</xdr:row>
      <xdr:rowOff>247650</xdr:rowOff>
    </xdr:to>
    <xdr:cxnSp macro="">
      <xdr:nvCxnSpPr>
        <xdr:cNvPr id="91" name="Straight Arrow Connector 90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17</xdr:row>
      <xdr:rowOff>50800</xdr:rowOff>
    </xdr:from>
    <xdr:to>
      <xdr:col>15</xdr:col>
      <xdr:colOff>673100</xdr:colOff>
      <xdr:row>17</xdr:row>
      <xdr:rowOff>247650</xdr:rowOff>
    </xdr:to>
    <xdr:cxnSp macro="">
      <xdr:nvCxnSpPr>
        <xdr:cNvPr id="92" name="Straight Arrow Connector 91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18</xdr:row>
      <xdr:rowOff>50800</xdr:rowOff>
    </xdr:from>
    <xdr:to>
      <xdr:col>15</xdr:col>
      <xdr:colOff>673100</xdr:colOff>
      <xdr:row>18</xdr:row>
      <xdr:rowOff>247650</xdr:rowOff>
    </xdr:to>
    <xdr:cxnSp macro="">
      <xdr:nvCxnSpPr>
        <xdr:cNvPr id="93" name="Straight Arrow Connector 92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17</xdr:row>
      <xdr:rowOff>50800</xdr:rowOff>
    </xdr:from>
    <xdr:to>
      <xdr:col>15</xdr:col>
      <xdr:colOff>673100</xdr:colOff>
      <xdr:row>17</xdr:row>
      <xdr:rowOff>247650</xdr:rowOff>
    </xdr:to>
    <xdr:cxnSp macro="">
      <xdr:nvCxnSpPr>
        <xdr:cNvPr id="94" name="Straight Arrow Connector 93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16</xdr:row>
      <xdr:rowOff>50800</xdr:rowOff>
    </xdr:from>
    <xdr:to>
      <xdr:col>15</xdr:col>
      <xdr:colOff>673100</xdr:colOff>
      <xdr:row>16</xdr:row>
      <xdr:rowOff>247650</xdr:rowOff>
    </xdr:to>
    <xdr:cxnSp macro="">
      <xdr:nvCxnSpPr>
        <xdr:cNvPr id="95" name="Straight Arrow Connector 94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15</xdr:row>
      <xdr:rowOff>50800</xdr:rowOff>
    </xdr:from>
    <xdr:to>
      <xdr:col>15</xdr:col>
      <xdr:colOff>673100</xdr:colOff>
      <xdr:row>15</xdr:row>
      <xdr:rowOff>247650</xdr:rowOff>
    </xdr:to>
    <xdr:cxnSp macro="">
      <xdr:nvCxnSpPr>
        <xdr:cNvPr id="96" name="Straight Arrow Connector 95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14</xdr:row>
      <xdr:rowOff>50800</xdr:rowOff>
    </xdr:from>
    <xdr:to>
      <xdr:col>15</xdr:col>
      <xdr:colOff>673100</xdr:colOff>
      <xdr:row>14</xdr:row>
      <xdr:rowOff>247650</xdr:rowOff>
    </xdr:to>
    <xdr:cxnSp macro="">
      <xdr:nvCxnSpPr>
        <xdr:cNvPr id="97" name="Straight Arrow Connector 96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13</xdr:row>
      <xdr:rowOff>50800</xdr:rowOff>
    </xdr:from>
    <xdr:to>
      <xdr:col>15</xdr:col>
      <xdr:colOff>673100</xdr:colOff>
      <xdr:row>13</xdr:row>
      <xdr:rowOff>247650</xdr:rowOff>
    </xdr:to>
    <xdr:cxnSp macro="">
      <xdr:nvCxnSpPr>
        <xdr:cNvPr id="98" name="Straight Arrow Connector 97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12</xdr:row>
      <xdr:rowOff>50800</xdr:rowOff>
    </xdr:from>
    <xdr:to>
      <xdr:col>15</xdr:col>
      <xdr:colOff>673100</xdr:colOff>
      <xdr:row>12</xdr:row>
      <xdr:rowOff>247650</xdr:rowOff>
    </xdr:to>
    <xdr:cxnSp macro="">
      <xdr:nvCxnSpPr>
        <xdr:cNvPr id="99" name="Straight Arrow Connector 98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11</xdr:row>
      <xdr:rowOff>50800</xdr:rowOff>
    </xdr:from>
    <xdr:to>
      <xdr:col>15</xdr:col>
      <xdr:colOff>673100</xdr:colOff>
      <xdr:row>11</xdr:row>
      <xdr:rowOff>247650</xdr:rowOff>
    </xdr:to>
    <xdr:cxnSp macro="">
      <xdr:nvCxnSpPr>
        <xdr:cNvPr id="100" name="Straight Arrow Connector 99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10</xdr:row>
      <xdr:rowOff>50800</xdr:rowOff>
    </xdr:from>
    <xdr:to>
      <xdr:col>15</xdr:col>
      <xdr:colOff>673100</xdr:colOff>
      <xdr:row>10</xdr:row>
      <xdr:rowOff>247650</xdr:rowOff>
    </xdr:to>
    <xdr:cxnSp macro="">
      <xdr:nvCxnSpPr>
        <xdr:cNvPr id="101" name="Straight Arrow Connector 100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9</xdr:row>
      <xdr:rowOff>50800</xdr:rowOff>
    </xdr:from>
    <xdr:to>
      <xdr:col>15</xdr:col>
      <xdr:colOff>673100</xdr:colOff>
      <xdr:row>9</xdr:row>
      <xdr:rowOff>247650</xdr:rowOff>
    </xdr:to>
    <xdr:cxnSp macro="">
      <xdr:nvCxnSpPr>
        <xdr:cNvPr id="102" name="Straight Arrow Connector 101"/>
        <xdr:cNvCxnSpPr/>
      </xdr:nvCxnSpPr>
      <xdr:spPr>
        <a:xfrm>
          <a:off x="15049500" y="6299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17</xdr:row>
      <xdr:rowOff>269240</xdr:rowOff>
    </xdr:from>
    <xdr:to>
      <xdr:col>13</xdr:col>
      <xdr:colOff>0</xdr:colOff>
      <xdr:row>18</xdr:row>
      <xdr:rowOff>10160</xdr:rowOff>
    </xdr:to>
    <xdr:cxnSp macro="">
      <xdr:nvCxnSpPr>
        <xdr:cNvPr id="104" name="Straight Arrow Connector 103"/>
        <xdr:cNvCxnSpPr/>
      </xdr:nvCxnSpPr>
      <xdr:spPr>
        <a:xfrm>
          <a:off x="12755880" y="5603240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19</xdr:row>
      <xdr:rowOff>275013</xdr:rowOff>
    </xdr:from>
    <xdr:to>
      <xdr:col>14</xdr:col>
      <xdr:colOff>1143231</xdr:colOff>
      <xdr:row>20</xdr:row>
      <xdr:rowOff>14547</xdr:rowOff>
    </xdr:to>
    <xdr:cxnSp macro="">
      <xdr:nvCxnSpPr>
        <xdr:cNvPr id="105" name="Straight Arrow Connector 104"/>
        <xdr:cNvCxnSpPr/>
      </xdr:nvCxnSpPr>
      <xdr:spPr>
        <a:xfrm>
          <a:off x="15046267" y="6509558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17</xdr:row>
      <xdr:rowOff>274320</xdr:rowOff>
    </xdr:from>
    <xdr:to>
      <xdr:col>14</xdr:col>
      <xdr:colOff>1146464</xdr:colOff>
      <xdr:row>19</xdr:row>
      <xdr:rowOff>284019</xdr:rowOff>
    </xdr:to>
    <xdr:cxnSp macro="">
      <xdr:nvCxnSpPr>
        <xdr:cNvPr id="107" name="Straight Connector 106"/>
        <xdr:cNvCxnSpPr/>
      </xdr:nvCxnSpPr>
      <xdr:spPr>
        <a:xfrm>
          <a:off x="12740871" y="5622175"/>
          <a:ext cx="2308629" cy="89638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17</xdr:row>
      <xdr:rowOff>438205</xdr:rowOff>
    </xdr:from>
    <xdr:to>
      <xdr:col>13</xdr:col>
      <xdr:colOff>437985</xdr:colOff>
      <xdr:row>18</xdr:row>
      <xdr:rowOff>179125</xdr:rowOff>
    </xdr:to>
    <xdr:cxnSp macro="">
      <xdr:nvCxnSpPr>
        <xdr:cNvPr id="109" name="Straight Arrow Connector 108"/>
        <xdr:cNvCxnSpPr/>
      </xdr:nvCxnSpPr>
      <xdr:spPr>
        <a:xfrm>
          <a:off x="13179950" y="575895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18</xdr:row>
      <xdr:rowOff>183100</xdr:rowOff>
    </xdr:from>
    <xdr:to>
      <xdr:col>13</xdr:col>
      <xdr:colOff>951507</xdr:colOff>
      <xdr:row>18</xdr:row>
      <xdr:rowOff>364655</xdr:rowOff>
    </xdr:to>
    <xdr:cxnSp macro="">
      <xdr:nvCxnSpPr>
        <xdr:cNvPr id="110" name="Straight Arrow Connector 109"/>
        <xdr:cNvCxnSpPr/>
      </xdr:nvCxnSpPr>
      <xdr:spPr>
        <a:xfrm>
          <a:off x="13693472" y="594448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18</xdr:row>
      <xdr:rowOff>378570</xdr:rowOff>
    </xdr:from>
    <xdr:to>
      <xdr:col>14</xdr:col>
      <xdr:colOff>269019</xdr:colOff>
      <xdr:row>19</xdr:row>
      <xdr:rowOff>119491</xdr:rowOff>
    </xdr:to>
    <xdr:cxnSp macro="">
      <xdr:nvCxnSpPr>
        <xdr:cNvPr id="111" name="Straight Arrow Connector 110"/>
        <xdr:cNvCxnSpPr/>
      </xdr:nvCxnSpPr>
      <xdr:spPr>
        <a:xfrm>
          <a:off x="14177176" y="613995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19</xdr:row>
      <xdr:rowOff>113527</xdr:rowOff>
    </xdr:from>
    <xdr:to>
      <xdr:col>14</xdr:col>
      <xdr:colOff>729532</xdr:colOff>
      <xdr:row>19</xdr:row>
      <xdr:rowOff>295082</xdr:rowOff>
    </xdr:to>
    <xdr:cxnSp macro="">
      <xdr:nvCxnSpPr>
        <xdr:cNvPr id="112" name="Straight Arrow Connector 111"/>
        <xdr:cNvCxnSpPr/>
      </xdr:nvCxnSpPr>
      <xdr:spPr>
        <a:xfrm>
          <a:off x="14637689" y="6315544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8021</xdr:colOff>
      <xdr:row>16</xdr:row>
      <xdr:rowOff>256674</xdr:rowOff>
    </xdr:from>
    <xdr:to>
      <xdr:col>13</xdr:col>
      <xdr:colOff>8021</xdr:colOff>
      <xdr:row>16</xdr:row>
      <xdr:rowOff>438752</xdr:rowOff>
    </xdr:to>
    <xdr:cxnSp macro="">
      <xdr:nvCxnSpPr>
        <xdr:cNvPr id="113" name="Straight Arrow Connector 112"/>
        <xdr:cNvCxnSpPr/>
      </xdr:nvCxnSpPr>
      <xdr:spPr>
        <a:xfrm>
          <a:off x="12753474" y="5141495"/>
          <a:ext cx="0" cy="182078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13101</xdr:colOff>
      <xdr:row>16</xdr:row>
      <xdr:rowOff>261754</xdr:rowOff>
    </xdr:from>
    <xdr:to>
      <xdr:col>14</xdr:col>
      <xdr:colOff>1154485</xdr:colOff>
      <xdr:row>18</xdr:row>
      <xdr:rowOff>271453</xdr:rowOff>
    </xdr:to>
    <xdr:cxnSp macro="">
      <xdr:nvCxnSpPr>
        <xdr:cNvPr id="114" name="Straight Connector 113"/>
        <xdr:cNvCxnSpPr/>
      </xdr:nvCxnSpPr>
      <xdr:spPr>
        <a:xfrm>
          <a:off x="12758554" y="5146575"/>
          <a:ext cx="2308447" cy="892015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446006</xdr:colOff>
      <xdr:row>16</xdr:row>
      <xdr:rowOff>425639</xdr:rowOff>
    </xdr:from>
    <xdr:to>
      <xdr:col>13</xdr:col>
      <xdr:colOff>446006</xdr:colOff>
      <xdr:row>17</xdr:row>
      <xdr:rowOff>166559</xdr:rowOff>
    </xdr:to>
    <xdr:cxnSp macro="">
      <xdr:nvCxnSpPr>
        <xdr:cNvPr id="115" name="Straight Arrow Connector 114"/>
        <xdr:cNvCxnSpPr/>
      </xdr:nvCxnSpPr>
      <xdr:spPr>
        <a:xfrm>
          <a:off x="13191459" y="5310460"/>
          <a:ext cx="0" cy="182078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959528</xdr:colOff>
      <xdr:row>17</xdr:row>
      <xdr:rowOff>170534</xdr:rowOff>
    </xdr:from>
    <xdr:to>
      <xdr:col>13</xdr:col>
      <xdr:colOff>959528</xdr:colOff>
      <xdr:row>17</xdr:row>
      <xdr:rowOff>352089</xdr:rowOff>
    </xdr:to>
    <xdr:cxnSp macro="">
      <xdr:nvCxnSpPr>
        <xdr:cNvPr id="116" name="Straight Arrow Connector 115"/>
        <xdr:cNvCxnSpPr/>
      </xdr:nvCxnSpPr>
      <xdr:spPr>
        <a:xfrm>
          <a:off x="13704981" y="549651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277040</xdr:colOff>
      <xdr:row>17</xdr:row>
      <xdr:rowOff>366004</xdr:rowOff>
    </xdr:from>
    <xdr:to>
      <xdr:col>14</xdr:col>
      <xdr:colOff>277040</xdr:colOff>
      <xdr:row>18</xdr:row>
      <xdr:rowOff>106925</xdr:rowOff>
    </xdr:to>
    <xdr:cxnSp macro="">
      <xdr:nvCxnSpPr>
        <xdr:cNvPr id="117" name="Straight Arrow Connector 116"/>
        <xdr:cNvCxnSpPr/>
      </xdr:nvCxnSpPr>
      <xdr:spPr>
        <a:xfrm>
          <a:off x="14189556" y="5691983"/>
          <a:ext cx="0" cy="18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737553</xdr:colOff>
      <xdr:row>18</xdr:row>
      <xdr:rowOff>100961</xdr:rowOff>
    </xdr:from>
    <xdr:to>
      <xdr:col>14</xdr:col>
      <xdr:colOff>737553</xdr:colOff>
      <xdr:row>18</xdr:row>
      <xdr:rowOff>282516</xdr:rowOff>
    </xdr:to>
    <xdr:cxnSp macro="">
      <xdr:nvCxnSpPr>
        <xdr:cNvPr id="118" name="Straight Arrow Connector 117"/>
        <xdr:cNvCxnSpPr/>
      </xdr:nvCxnSpPr>
      <xdr:spPr>
        <a:xfrm>
          <a:off x="14650069" y="586809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1130969</xdr:colOff>
      <xdr:row>18</xdr:row>
      <xdr:rowOff>256674</xdr:rowOff>
    </xdr:from>
    <xdr:to>
      <xdr:col>14</xdr:col>
      <xdr:colOff>1130969</xdr:colOff>
      <xdr:row>18</xdr:row>
      <xdr:rowOff>437366</xdr:rowOff>
    </xdr:to>
    <xdr:cxnSp macro="">
      <xdr:nvCxnSpPr>
        <xdr:cNvPr id="119" name="Straight Arrow Connector 118"/>
        <xdr:cNvCxnSpPr/>
      </xdr:nvCxnSpPr>
      <xdr:spPr>
        <a:xfrm>
          <a:off x="15043485" y="6023811"/>
          <a:ext cx="0" cy="18069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8793</xdr:colOff>
      <xdr:row>15</xdr:row>
      <xdr:rowOff>263769</xdr:rowOff>
    </xdr:from>
    <xdr:to>
      <xdr:col>13</xdr:col>
      <xdr:colOff>8793</xdr:colOff>
      <xdr:row>16</xdr:row>
      <xdr:rowOff>4689</xdr:rowOff>
    </xdr:to>
    <xdr:cxnSp macro="">
      <xdr:nvCxnSpPr>
        <xdr:cNvPr id="120" name="Straight Arrow Connector 119"/>
        <xdr:cNvCxnSpPr/>
      </xdr:nvCxnSpPr>
      <xdr:spPr>
        <a:xfrm>
          <a:off x="12742985" y="4718538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1152024</xdr:colOff>
      <xdr:row>17</xdr:row>
      <xdr:rowOff>269541</xdr:rowOff>
    </xdr:from>
    <xdr:to>
      <xdr:col>14</xdr:col>
      <xdr:colOff>1152024</xdr:colOff>
      <xdr:row>18</xdr:row>
      <xdr:rowOff>9075</xdr:rowOff>
    </xdr:to>
    <xdr:cxnSp macro="">
      <xdr:nvCxnSpPr>
        <xdr:cNvPr id="121" name="Straight Arrow Connector 120"/>
        <xdr:cNvCxnSpPr/>
      </xdr:nvCxnSpPr>
      <xdr:spPr>
        <a:xfrm>
          <a:off x="15052662" y="5609403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13873</xdr:colOff>
      <xdr:row>15</xdr:row>
      <xdr:rowOff>268849</xdr:rowOff>
    </xdr:from>
    <xdr:to>
      <xdr:col>14</xdr:col>
      <xdr:colOff>1155257</xdr:colOff>
      <xdr:row>17</xdr:row>
      <xdr:rowOff>278547</xdr:rowOff>
    </xdr:to>
    <xdr:cxnSp macro="">
      <xdr:nvCxnSpPr>
        <xdr:cNvPr id="122" name="Straight Connector 121"/>
        <xdr:cNvCxnSpPr/>
      </xdr:nvCxnSpPr>
      <xdr:spPr>
        <a:xfrm>
          <a:off x="12748065" y="4723618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446778</xdr:colOff>
      <xdr:row>15</xdr:row>
      <xdr:rowOff>432734</xdr:rowOff>
    </xdr:from>
    <xdr:to>
      <xdr:col>13</xdr:col>
      <xdr:colOff>446778</xdr:colOff>
      <xdr:row>16</xdr:row>
      <xdr:rowOff>173654</xdr:rowOff>
    </xdr:to>
    <xdr:cxnSp macro="">
      <xdr:nvCxnSpPr>
        <xdr:cNvPr id="123" name="Straight Arrow Connector 122"/>
        <xdr:cNvCxnSpPr/>
      </xdr:nvCxnSpPr>
      <xdr:spPr>
        <a:xfrm>
          <a:off x="13180970" y="4887503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960300</xdr:colOff>
      <xdr:row>16</xdr:row>
      <xdr:rowOff>177629</xdr:rowOff>
    </xdr:from>
    <xdr:to>
      <xdr:col>13</xdr:col>
      <xdr:colOff>960300</xdr:colOff>
      <xdr:row>16</xdr:row>
      <xdr:rowOff>359184</xdr:rowOff>
    </xdr:to>
    <xdr:cxnSp macro="">
      <xdr:nvCxnSpPr>
        <xdr:cNvPr id="124" name="Straight Arrow Connector 123"/>
        <xdr:cNvCxnSpPr/>
      </xdr:nvCxnSpPr>
      <xdr:spPr>
        <a:xfrm>
          <a:off x="13694492" y="5074944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277812</xdr:colOff>
      <xdr:row>16</xdr:row>
      <xdr:rowOff>373099</xdr:rowOff>
    </xdr:from>
    <xdr:to>
      <xdr:col>14</xdr:col>
      <xdr:colOff>277812</xdr:colOff>
      <xdr:row>17</xdr:row>
      <xdr:rowOff>114019</xdr:rowOff>
    </xdr:to>
    <xdr:cxnSp macro="">
      <xdr:nvCxnSpPr>
        <xdr:cNvPr id="125" name="Straight Arrow Connector 124"/>
        <xdr:cNvCxnSpPr/>
      </xdr:nvCxnSpPr>
      <xdr:spPr>
        <a:xfrm>
          <a:off x="14178450" y="5270414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738325</xdr:colOff>
      <xdr:row>17</xdr:row>
      <xdr:rowOff>108055</xdr:rowOff>
    </xdr:from>
    <xdr:to>
      <xdr:col>14</xdr:col>
      <xdr:colOff>738325</xdr:colOff>
      <xdr:row>17</xdr:row>
      <xdr:rowOff>289610</xdr:rowOff>
    </xdr:to>
    <xdr:cxnSp macro="">
      <xdr:nvCxnSpPr>
        <xdr:cNvPr id="126" name="Straight Arrow Connector 125"/>
        <xdr:cNvCxnSpPr/>
      </xdr:nvCxnSpPr>
      <xdr:spPr>
        <a:xfrm>
          <a:off x="14638963" y="544791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8793</xdr:colOff>
      <xdr:row>14</xdr:row>
      <xdr:rowOff>266700</xdr:rowOff>
    </xdr:from>
    <xdr:to>
      <xdr:col>13</xdr:col>
      <xdr:colOff>8793</xdr:colOff>
      <xdr:row>15</xdr:row>
      <xdr:rowOff>7620</xdr:rowOff>
    </xdr:to>
    <xdr:cxnSp macro="">
      <xdr:nvCxnSpPr>
        <xdr:cNvPr id="127" name="Straight Arrow Connector 126"/>
        <xdr:cNvCxnSpPr/>
      </xdr:nvCxnSpPr>
      <xdr:spPr>
        <a:xfrm>
          <a:off x="12742985" y="4278923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1152024</xdr:colOff>
      <xdr:row>16</xdr:row>
      <xdr:rowOff>272473</xdr:rowOff>
    </xdr:from>
    <xdr:to>
      <xdr:col>14</xdr:col>
      <xdr:colOff>1152024</xdr:colOff>
      <xdr:row>17</xdr:row>
      <xdr:rowOff>12006</xdr:rowOff>
    </xdr:to>
    <xdr:cxnSp macro="">
      <xdr:nvCxnSpPr>
        <xdr:cNvPr id="128" name="Straight Arrow Connector 127"/>
        <xdr:cNvCxnSpPr/>
      </xdr:nvCxnSpPr>
      <xdr:spPr>
        <a:xfrm>
          <a:off x="15052662" y="5169788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13873</xdr:colOff>
      <xdr:row>14</xdr:row>
      <xdr:rowOff>271780</xdr:rowOff>
    </xdr:from>
    <xdr:to>
      <xdr:col>14</xdr:col>
      <xdr:colOff>1155257</xdr:colOff>
      <xdr:row>16</xdr:row>
      <xdr:rowOff>281479</xdr:rowOff>
    </xdr:to>
    <xdr:cxnSp macro="">
      <xdr:nvCxnSpPr>
        <xdr:cNvPr id="129" name="Straight Connector 128"/>
        <xdr:cNvCxnSpPr/>
      </xdr:nvCxnSpPr>
      <xdr:spPr>
        <a:xfrm>
          <a:off x="12748065" y="4284003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446778</xdr:colOff>
      <xdr:row>14</xdr:row>
      <xdr:rowOff>435665</xdr:rowOff>
    </xdr:from>
    <xdr:to>
      <xdr:col>13</xdr:col>
      <xdr:colOff>446778</xdr:colOff>
      <xdr:row>15</xdr:row>
      <xdr:rowOff>176585</xdr:rowOff>
    </xdr:to>
    <xdr:cxnSp macro="">
      <xdr:nvCxnSpPr>
        <xdr:cNvPr id="130" name="Straight Arrow Connector 129"/>
        <xdr:cNvCxnSpPr/>
      </xdr:nvCxnSpPr>
      <xdr:spPr>
        <a:xfrm>
          <a:off x="13180970" y="4447888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960300</xdr:colOff>
      <xdr:row>15</xdr:row>
      <xdr:rowOff>180560</xdr:rowOff>
    </xdr:from>
    <xdr:to>
      <xdr:col>13</xdr:col>
      <xdr:colOff>960300</xdr:colOff>
      <xdr:row>15</xdr:row>
      <xdr:rowOff>362115</xdr:rowOff>
    </xdr:to>
    <xdr:cxnSp macro="">
      <xdr:nvCxnSpPr>
        <xdr:cNvPr id="131" name="Straight Arrow Connector 130"/>
        <xdr:cNvCxnSpPr/>
      </xdr:nvCxnSpPr>
      <xdr:spPr>
        <a:xfrm>
          <a:off x="13694492" y="463532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277812</xdr:colOff>
      <xdr:row>15</xdr:row>
      <xdr:rowOff>376030</xdr:rowOff>
    </xdr:from>
    <xdr:to>
      <xdr:col>14</xdr:col>
      <xdr:colOff>277812</xdr:colOff>
      <xdr:row>16</xdr:row>
      <xdr:rowOff>116951</xdr:rowOff>
    </xdr:to>
    <xdr:cxnSp macro="">
      <xdr:nvCxnSpPr>
        <xdr:cNvPr id="132" name="Straight Arrow Connector 131"/>
        <xdr:cNvCxnSpPr/>
      </xdr:nvCxnSpPr>
      <xdr:spPr>
        <a:xfrm>
          <a:off x="14178450" y="4830799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738325</xdr:colOff>
      <xdr:row>16</xdr:row>
      <xdr:rowOff>110987</xdr:rowOff>
    </xdr:from>
    <xdr:to>
      <xdr:col>14</xdr:col>
      <xdr:colOff>738325</xdr:colOff>
      <xdr:row>16</xdr:row>
      <xdr:rowOff>292542</xdr:rowOff>
    </xdr:to>
    <xdr:cxnSp macro="">
      <xdr:nvCxnSpPr>
        <xdr:cNvPr id="133" name="Straight Arrow Connector 132"/>
        <xdr:cNvCxnSpPr/>
      </xdr:nvCxnSpPr>
      <xdr:spPr>
        <a:xfrm>
          <a:off x="14638963" y="5008302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5862</xdr:colOff>
      <xdr:row>13</xdr:row>
      <xdr:rowOff>266700</xdr:rowOff>
    </xdr:from>
    <xdr:to>
      <xdr:col>13</xdr:col>
      <xdr:colOff>5862</xdr:colOff>
      <xdr:row>14</xdr:row>
      <xdr:rowOff>7620</xdr:rowOff>
    </xdr:to>
    <xdr:cxnSp macro="">
      <xdr:nvCxnSpPr>
        <xdr:cNvPr id="134" name="Straight Arrow Connector 133"/>
        <xdr:cNvCxnSpPr/>
      </xdr:nvCxnSpPr>
      <xdr:spPr>
        <a:xfrm>
          <a:off x="12740054" y="3836377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1149093</xdr:colOff>
      <xdr:row>15</xdr:row>
      <xdr:rowOff>272473</xdr:rowOff>
    </xdr:from>
    <xdr:to>
      <xdr:col>14</xdr:col>
      <xdr:colOff>1149093</xdr:colOff>
      <xdr:row>16</xdr:row>
      <xdr:rowOff>12007</xdr:rowOff>
    </xdr:to>
    <xdr:cxnSp macro="">
      <xdr:nvCxnSpPr>
        <xdr:cNvPr id="135" name="Straight Arrow Connector 134"/>
        <xdr:cNvCxnSpPr/>
      </xdr:nvCxnSpPr>
      <xdr:spPr>
        <a:xfrm>
          <a:off x="15049731" y="4727242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10942</xdr:colOff>
      <xdr:row>13</xdr:row>
      <xdr:rowOff>271780</xdr:rowOff>
    </xdr:from>
    <xdr:to>
      <xdr:col>14</xdr:col>
      <xdr:colOff>1152326</xdr:colOff>
      <xdr:row>15</xdr:row>
      <xdr:rowOff>281479</xdr:rowOff>
    </xdr:to>
    <xdr:cxnSp macro="">
      <xdr:nvCxnSpPr>
        <xdr:cNvPr id="136" name="Straight Connector 135"/>
        <xdr:cNvCxnSpPr/>
      </xdr:nvCxnSpPr>
      <xdr:spPr>
        <a:xfrm>
          <a:off x="12745134" y="3841457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443847</xdr:colOff>
      <xdr:row>13</xdr:row>
      <xdr:rowOff>435665</xdr:rowOff>
    </xdr:from>
    <xdr:to>
      <xdr:col>13</xdr:col>
      <xdr:colOff>443847</xdr:colOff>
      <xdr:row>14</xdr:row>
      <xdr:rowOff>176585</xdr:rowOff>
    </xdr:to>
    <xdr:cxnSp macro="">
      <xdr:nvCxnSpPr>
        <xdr:cNvPr id="137" name="Straight Arrow Connector 136"/>
        <xdr:cNvCxnSpPr/>
      </xdr:nvCxnSpPr>
      <xdr:spPr>
        <a:xfrm>
          <a:off x="13178039" y="4005342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957369</xdr:colOff>
      <xdr:row>14</xdr:row>
      <xdr:rowOff>180560</xdr:rowOff>
    </xdr:from>
    <xdr:to>
      <xdr:col>13</xdr:col>
      <xdr:colOff>957369</xdr:colOff>
      <xdr:row>14</xdr:row>
      <xdr:rowOff>362115</xdr:rowOff>
    </xdr:to>
    <xdr:cxnSp macro="">
      <xdr:nvCxnSpPr>
        <xdr:cNvPr id="138" name="Straight Arrow Connector 137"/>
        <xdr:cNvCxnSpPr/>
      </xdr:nvCxnSpPr>
      <xdr:spPr>
        <a:xfrm>
          <a:off x="13691561" y="419278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274881</xdr:colOff>
      <xdr:row>14</xdr:row>
      <xdr:rowOff>376030</xdr:rowOff>
    </xdr:from>
    <xdr:to>
      <xdr:col>14</xdr:col>
      <xdr:colOff>274881</xdr:colOff>
      <xdr:row>15</xdr:row>
      <xdr:rowOff>116951</xdr:rowOff>
    </xdr:to>
    <xdr:cxnSp macro="">
      <xdr:nvCxnSpPr>
        <xdr:cNvPr id="139" name="Straight Arrow Connector 138"/>
        <xdr:cNvCxnSpPr/>
      </xdr:nvCxnSpPr>
      <xdr:spPr>
        <a:xfrm>
          <a:off x="14175519" y="4388253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735394</xdr:colOff>
      <xdr:row>15</xdr:row>
      <xdr:rowOff>110987</xdr:rowOff>
    </xdr:from>
    <xdr:to>
      <xdr:col>14</xdr:col>
      <xdr:colOff>735394</xdr:colOff>
      <xdr:row>15</xdr:row>
      <xdr:rowOff>292542</xdr:rowOff>
    </xdr:to>
    <xdr:cxnSp macro="">
      <xdr:nvCxnSpPr>
        <xdr:cNvPr id="140" name="Straight Arrow Connector 139"/>
        <xdr:cNvCxnSpPr/>
      </xdr:nvCxnSpPr>
      <xdr:spPr>
        <a:xfrm>
          <a:off x="14636032" y="456575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12</xdr:row>
      <xdr:rowOff>263769</xdr:rowOff>
    </xdr:from>
    <xdr:to>
      <xdr:col>13</xdr:col>
      <xdr:colOff>5861</xdr:colOff>
      <xdr:row>13</xdr:row>
      <xdr:rowOff>4689</xdr:rowOff>
    </xdr:to>
    <xdr:cxnSp macro="">
      <xdr:nvCxnSpPr>
        <xdr:cNvPr id="141" name="Straight Arrow Connector 140"/>
        <xdr:cNvCxnSpPr/>
      </xdr:nvCxnSpPr>
      <xdr:spPr>
        <a:xfrm>
          <a:off x="12740053" y="3390900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1149092</xdr:colOff>
      <xdr:row>14</xdr:row>
      <xdr:rowOff>269542</xdr:rowOff>
    </xdr:from>
    <xdr:to>
      <xdr:col>14</xdr:col>
      <xdr:colOff>1149092</xdr:colOff>
      <xdr:row>15</xdr:row>
      <xdr:rowOff>9076</xdr:rowOff>
    </xdr:to>
    <xdr:cxnSp macro="">
      <xdr:nvCxnSpPr>
        <xdr:cNvPr id="142" name="Straight Arrow Connector 141"/>
        <xdr:cNvCxnSpPr/>
      </xdr:nvCxnSpPr>
      <xdr:spPr>
        <a:xfrm>
          <a:off x="15049730" y="4281765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10941</xdr:colOff>
      <xdr:row>12</xdr:row>
      <xdr:rowOff>268849</xdr:rowOff>
    </xdr:from>
    <xdr:to>
      <xdr:col>14</xdr:col>
      <xdr:colOff>1152325</xdr:colOff>
      <xdr:row>14</xdr:row>
      <xdr:rowOff>278548</xdr:rowOff>
    </xdr:to>
    <xdr:cxnSp macro="">
      <xdr:nvCxnSpPr>
        <xdr:cNvPr id="143" name="Straight Connector 142"/>
        <xdr:cNvCxnSpPr/>
      </xdr:nvCxnSpPr>
      <xdr:spPr>
        <a:xfrm>
          <a:off x="12745133" y="3395980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443846</xdr:colOff>
      <xdr:row>12</xdr:row>
      <xdr:rowOff>432734</xdr:rowOff>
    </xdr:from>
    <xdr:to>
      <xdr:col>13</xdr:col>
      <xdr:colOff>443846</xdr:colOff>
      <xdr:row>13</xdr:row>
      <xdr:rowOff>173654</xdr:rowOff>
    </xdr:to>
    <xdr:cxnSp macro="">
      <xdr:nvCxnSpPr>
        <xdr:cNvPr id="144" name="Straight Arrow Connector 143"/>
        <xdr:cNvCxnSpPr/>
      </xdr:nvCxnSpPr>
      <xdr:spPr>
        <a:xfrm>
          <a:off x="13178038" y="3559865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957368</xdr:colOff>
      <xdr:row>13</xdr:row>
      <xdr:rowOff>177629</xdr:rowOff>
    </xdr:from>
    <xdr:to>
      <xdr:col>13</xdr:col>
      <xdr:colOff>957368</xdr:colOff>
      <xdr:row>13</xdr:row>
      <xdr:rowOff>359184</xdr:rowOff>
    </xdr:to>
    <xdr:cxnSp macro="">
      <xdr:nvCxnSpPr>
        <xdr:cNvPr id="145" name="Straight Arrow Connector 144"/>
        <xdr:cNvCxnSpPr/>
      </xdr:nvCxnSpPr>
      <xdr:spPr>
        <a:xfrm>
          <a:off x="13691560" y="374730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274880</xdr:colOff>
      <xdr:row>13</xdr:row>
      <xdr:rowOff>373099</xdr:rowOff>
    </xdr:from>
    <xdr:to>
      <xdr:col>14</xdr:col>
      <xdr:colOff>274880</xdr:colOff>
      <xdr:row>14</xdr:row>
      <xdr:rowOff>114020</xdr:rowOff>
    </xdr:to>
    <xdr:cxnSp macro="">
      <xdr:nvCxnSpPr>
        <xdr:cNvPr id="146" name="Straight Arrow Connector 145"/>
        <xdr:cNvCxnSpPr/>
      </xdr:nvCxnSpPr>
      <xdr:spPr>
        <a:xfrm>
          <a:off x="14175518" y="3942776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735393</xdr:colOff>
      <xdr:row>14</xdr:row>
      <xdr:rowOff>108056</xdr:rowOff>
    </xdr:from>
    <xdr:to>
      <xdr:col>14</xdr:col>
      <xdr:colOff>735393</xdr:colOff>
      <xdr:row>14</xdr:row>
      <xdr:rowOff>289611</xdr:rowOff>
    </xdr:to>
    <xdr:cxnSp macro="">
      <xdr:nvCxnSpPr>
        <xdr:cNvPr id="147" name="Straight Arrow Connector 146"/>
        <xdr:cNvCxnSpPr/>
      </xdr:nvCxnSpPr>
      <xdr:spPr>
        <a:xfrm>
          <a:off x="14636031" y="412027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2930</xdr:colOff>
      <xdr:row>11</xdr:row>
      <xdr:rowOff>260838</xdr:rowOff>
    </xdr:from>
    <xdr:to>
      <xdr:col>13</xdr:col>
      <xdr:colOff>2930</xdr:colOff>
      <xdr:row>12</xdr:row>
      <xdr:rowOff>1758</xdr:rowOff>
    </xdr:to>
    <xdr:cxnSp macro="">
      <xdr:nvCxnSpPr>
        <xdr:cNvPr id="148" name="Straight Arrow Connector 147"/>
        <xdr:cNvCxnSpPr/>
      </xdr:nvCxnSpPr>
      <xdr:spPr>
        <a:xfrm>
          <a:off x="12737122" y="2945423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1146161</xdr:colOff>
      <xdr:row>13</xdr:row>
      <xdr:rowOff>266611</xdr:rowOff>
    </xdr:from>
    <xdr:to>
      <xdr:col>14</xdr:col>
      <xdr:colOff>1146161</xdr:colOff>
      <xdr:row>14</xdr:row>
      <xdr:rowOff>6145</xdr:rowOff>
    </xdr:to>
    <xdr:cxnSp macro="">
      <xdr:nvCxnSpPr>
        <xdr:cNvPr id="149" name="Straight Arrow Connector 148"/>
        <xdr:cNvCxnSpPr/>
      </xdr:nvCxnSpPr>
      <xdr:spPr>
        <a:xfrm>
          <a:off x="15046799" y="3836288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8010</xdr:colOff>
      <xdr:row>11</xdr:row>
      <xdr:rowOff>265918</xdr:rowOff>
    </xdr:from>
    <xdr:to>
      <xdr:col>14</xdr:col>
      <xdr:colOff>1149394</xdr:colOff>
      <xdr:row>13</xdr:row>
      <xdr:rowOff>275617</xdr:rowOff>
    </xdr:to>
    <xdr:cxnSp macro="">
      <xdr:nvCxnSpPr>
        <xdr:cNvPr id="150" name="Straight Connector 149"/>
        <xdr:cNvCxnSpPr/>
      </xdr:nvCxnSpPr>
      <xdr:spPr>
        <a:xfrm>
          <a:off x="12742202" y="2950503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440915</xdr:colOff>
      <xdr:row>11</xdr:row>
      <xdr:rowOff>429803</xdr:rowOff>
    </xdr:from>
    <xdr:to>
      <xdr:col>13</xdr:col>
      <xdr:colOff>440915</xdr:colOff>
      <xdr:row>12</xdr:row>
      <xdr:rowOff>170723</xdr:rowOff>
    </xdr:to>
    <xdr:cxnSp macro="">
      <xdr:nvCxnSpPr>
        <xdr:cNvPr id="151" name="Straight Arrow Connector 150"/>
        <xdr:cNvCxnSpPr/>
      </xdr:nvCxnSpPr>
      <xdr:spPr>
        <a:xfrm>
          <a:off x="13175107" y="3114388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954437</xdr:colOff>
      <xdr:row>12</xdr:row>
      <xdr:rowOff>174698</xdr:rowOff>
    </xdr:from>
    <xdr:to>
      <xdr:col>13</xdr:col>
      <xdr:colOff>954437</xdr:colOff>
      <xdr:row>12</xdr:row>
      <xdr:rowOff>356253</xdr:rowOff>
    </xdr:to>
    <xdr:cxnSp macro="">
      <xdr:nvCxnSpPr>
        <xdr:cNvPr id="152" name="Straight Arrow Connector 151"/>
        <xdr:cNvCxnSpPr/>
      </xdr:nvCxnSpPr>
      <xdr:spPr>
        <a:xfrm>
          <a:off x="13688629" y="330182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271949</xdr:colOff>
      <xdr:row>12</xdr:row>
      <xdr:rowOff>370168</xdr:rowOff>
    </xdr:from>
    <xdr:to>
      <xdr:col>14</xdr:col>
      <xdr:colOff>271949</xdr:colOff>
      <xdr:row>13</xdr:row>
      <xdr:rowOff>111089</xdr:rowOff>
    </xdr:to>
    <xdr:cxnSp macro="">
      <xdr:nvCxnSpPr>
        <xdr:cNvPr id="153" name="Straight Arrow Connector 152"/>
        <xdr:cNvCxnSpPr/>
      </xdr:nvCxnSpPr>
      <xdr:spPr>
        <a:xfrm>
          <a:off x="14172587" y="3497299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732462</xdr:colOff>
      <xdr:row>13</xdr:row>
      <xdr:rowOff>105125</xdr:rowOff>
    </xdr:from>
    <xdr:to>
      <xdr:col>14</xdr:col>
      <xdr:colOff>732462</xdr:colOff>
      <xdr:row>13</xdr:row>
      <xdr:rowOff>286680</xdr:rowOff>
    </xdr:to>
    <xdr:cxnSp macro="">
      <xdr:nvCxnSpPr>
        <xdr:cNvPr id="154" name="Straight Arrow Connector 153"/>
        <xdr:cNvCxnSpPr/>
      </xdr:nvCxnSpPr>
      <xdr:spPr>
        <a:xfrm>
          <a:off x="14633100" y="3674802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1166446</xdr:colOff>
      <xdr:row>10</xdr:row>
      <xdr:rowOff>263769</xdr:rowOff>
    </xdr:from>
    <xdr:to>
      <xdr:col>12</xdr:col>
      <xdr:colOff>1166446</xdr:colOff>
      <xdr:row>11</xdr:row>
      <xdr:rowOff>4688</xdr:rowOff>
    </xdr:to>
    <xdr:cxnSp macro="">
      <xdr:nvCxnSpPr>
        <xdr:cNvPr id="155" name="Straight Arrow Connector 154"/>
        <xdr:cNvCxnSpPr/>
      </xdr:nvCxnSpPr>
      <xdr:spPr>
        <a:xfrm>
          <a:off x="12734192" y="2505807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12</xdr:row>
      <xdr:rowOff>269541</xdr:rowOff>
    </xdr:from>
    <xdr:to>
      <xdr:col>14</xdr:col>
      <xdr:colOff>1143231</xdr:colOff>
      <xdr:row>13</xdr:row>
      <xdr:rowOff>9075</xdr:rowOff>
    </xdr:to>
    <xdr:cxnSp macro="">
      <xdr:nvCxnSpPr>
        <xdr:cNvPr id="156" name="Straight Arrow Connector 155"/>
        <xdr:cNvCxnSpPr/>
      </xdr:nvCxnSpPr>
      <xdr:spPr>
        <a:xfrm>
          <a:off x="15043869" y="3396672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10</xdr:row>
      <xdr:rowOff>268849</xdr:rowOff>
    </xdr:from>
    <xdr:to>
      <xdr:col>14</xdr:col>
      <xdr:colOff>1146464</xdr:colOff>
      <xdr:row>12</xdr:row>
      <xdr:rowOff>278547</xdr:rowOff>
    </xdr:to>
    <xdr:cxnSp macro="">
      <xdr:nvCxnSpPr>
        <xdr:cNvPr id="157" name="Straight Connector 156"/>
        <xdr:cNvCxnSpPr/>
      </xdr:nvCxnSpPr>
      <xdr:spPr>
        <a:xfrm>
          <a:off x="12739272" y="2510887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10</xdr:row>
      <xdr:rowOff>432734</xdr:rowOff>
    </xdr:from>
    <xdr:to>
      <xdr:col>13</xdr:col>
      <xdr:colOff>437985</xdr:colOff>
      <xdr:row>11</xdr:row>
      <xdr:rowOff>173653</xdr:rowOff>
    </xdr:to>
    <xdr:cxnSp macro="">
      <xdr:nvCxnSpPr>
        <xdr:cNvPr id="158" name="Straight Arrow Connector 157"/>
        <xdr:cNvCxnSpPr/>
      </xdr:nvCxnSpPr>
      <xdr:spPr>
        <a:xfrm>
          <a:off x="13172177" y="2674772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11</xdr:row>
      <xdr:rowOff>177628</xdr:rowOff>
    </xdr:from>
    <xdr:to>
      <xdr:col>13</xdr:col>
      <xdr:colOff>951507</xdr:colOff>
      <xdr:row>11</xdr:row>
      <xdr:rowOff>359183</xdr:rowOff>
    </xdr:to>
    <xdr:cxnSp macro="">
      <xdr:nvCxnSpPr>
        <xdr:cNvPr id="159" name="Straight Arrow Connector 158"/>
        <xdr:cNvCxnSpPr/>
      </xdr:nvCxnSpPr>
      <xdr:spPr>
        <a:xfrm>
          <a:off x="13685699" y="286221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11</xdr:row>
      <xdr:rowOff>373098</xdr:rowOff>
    </xdr:from>
    <xdr:to>
      <xdr:col>14</xdr:col>
      <xdr:colOff>269019</xdr:colOff>
      <xdr:row>12</xdr:row>
      <xdr:rowOff>114019</xdr:rowOff>
    </xdr:to>
    <xdr:cxnSp macro="">
      <xdr:nvCxnSpPr>
        <xdr:cNvPr id="160" name="Straight Arrow Connector 159"/>
        <xdr:cNvCxnSpPr/>
      </xdr:nvCxnSpPr>
      <xdr:spPr>
        <a:xfrm>
          <a:off x="14169657" y="3057683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12</xdr:row>
      <xdr:rowOff>108055</xdr:rowOff>
    </xdr:from>
    <xdr:to>
      <xdr:col>14</xdr:col>
      <xdr:colOff>729532</xdr:colOff>
      <xdr:row>12</xdr:row>
      <xdr:rowOff>289610</xdr:rowOff>
    </xdr:to>
    <xdr:cxnSp macro="">
      <xdr:nvCxnSpPr>
        <xdr:cNvPr id="161" name="Straight Arrow Connector 160"/>
        <xdr:cNvCxnSpPr/>
      </xdr:nvCxnSpPr>
      <xdr:spPr>
        <a:xfrm>
          <a:off x="14630170" y="323518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5862</xdr:colOff>
      <xdr:row>9</xdr:row>
      <xdr:rowOff>266700</xdr:rowOff>
    </xdr:from>
    <xdr:to>
      <xdr:col>13</xdr:col>
      <xdr:colOff>5862</xdr:colOff>
      <xdr:row>10</xdr:row>
      <xdr:rowOff>7620</xdr:rowOff>
    </xdr:to>
    <xdr:cxnSp macro="">
      <xdr:nvCxnSpPr>
        <xdr:cNvPr id="162" name="Straight Arrow Connector 161"/>
        <xdr:cNvCxnSpPr/>
      </xdr:nvCxnSpPr>
      <xdr:spPr>
        <a:xfrm>
          <a:off x="12740054" y="2066192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1149093</xdr:colOff>
      <xdr:row>11</xdr:row>
      <xdr:rowOff>272472</xdr:rowOff>
    </xdr:from>
    <xdr:to>
      <xdr:col>14</xdr:col>
      <xdr:colOff>1149093</xdr:colOff>
      <xdr:row>12</xdr:row>
      <xdr:rowOff>12006</xdr:rowOff>
    </xdr:to>
    <xdr:cxnSp macro="">
      <xdr:nvCxnSpPr>
        <xdr:cNvPr id="163" name="Straight Arrow Connector 162"/>
        <xdr:cNvCxnSpPr/>
      </xdr:nvCxnSpPr>
      <xdr:spPr>
        <a:xfrm>
          <a:off x="15049731" y="2957057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10942</xdr:colOff>
      <xdr:row>9</xdr:row>
      <xdr:rowOff>271780</xdr:rowOff>
    </xdr:from>
    <xdr:to>
      <xdr:col>14</xdr:col>
      <xdr:colOff>1152326</xdr:colOff>
      <xdr:row>11</xdr:row>
      <xdr:rowOff>281478</xdr:rowOff>
    </xdr:to>
    <xdr:cxnSp macro="">
      <xdr:nvCxnSpPr>
        <xdr:cNvPr id="164" name="Straight Connector 163"/>
        <xdr:cNvCxnSpPr/>
      </xdr:nvCxnSpPr>
      <xdr:spPr>
        <a:xfrm>
          <a:off x="12745134" y="2071272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443847</xdr:colOff>
      <xdr:row>9</xdr:row>
      <xdr:rowOff>435665</xdr:rowOff>
    </xdr:from>
    <xdr:to>
      <xdr:col>13</xdr:col>
      <xdr:colOff>443847</xdr:colOff>
      <xdr:row>10</xdr:row>
      <xdr:rowOff>176585</xdr:rowOff>
    </xdr:to>
    <xdr:cxnSp macro="">
      <xdr:nvCxnSpPr>
        <xdr:cNvPr id="165" name="Straight Arrow Connector 164"/>
        <xdr:cNvCxnSpPr/>
      </xdr:nvCxnSpPr>
      <xdr:spPr>
        <a:xfrm>
          <a:off x="13178039" y="2235157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957369</xdr:colOff>
      <xdr:row>10</xdr:row>
      <xdr:rowOff>180560</xdr:rowOff>
    </xdr:from>
    <xdr:to>
      <xdr:col>13</xdr:col>
      <xdr:colOff>957369</xdr:colOff>
      <xdr:row>10</xdr:row>
      <xdr:rowOff>362115</xdr:rowOff>
    </xdr:to>
    <xdr:cxnSp macro="">
      <xdr:nvCxnSpPr>
        <xdr:cNvPr id="166" name="Straight Arrow Connector 165"/>
        <xdr:cNvCxnSpPr/>
      </xdr:nvCxnSpPr>
      <xdr:spPr>
        <a:xfrm>
          <a:off x="13691561" y="242259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274881</xdr:colOff>
      <xdr:row>10</xdr:row>
      <xdr:rowOff>376030</xdr:rowOff>
    </xdr:from>
    <xdr:to>
      <xdr:col>14</xdr:col>
      <xdr:colOff>274881</xdr:colOff>
      <xdr:row>11</xdr:row>
      <xdr:rowOff>116950</xdr:rowOff>
    </xdr:to>
    <xdr:cxnSp macro="">
      <xdr:nvCxnSpPr>
        <xdr:cNvPr id="167" name="Straight Arrow Connector 166"/>
        <xdr:cNvCxnSpPr/>
      </xdr:nvCxnSpPr>
      <xdr:spPr>
        <a:xfrm>
          <a:off x="14175519" y="2618068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735394</xdr:colOff>
      <xdr:row>11</xdr:row>
      <xdr:rowOff>110986</xdr:rowOff>
    </xdr:from>
    <xdr:to>
      <xdr:col>14</xdr:col>
      <xdr:colOff>735394</xdr:colOff>
      <xdr:row>11</xdr:row>
      <xdr:rowOff>292541</xdr:rowOff>
    </xdr:to>
    <xdr:cxnSp macro="">
      <xdr:nvCxnSpPr>
        <xdr:cNvPr id="168" name="Straight Arrow Connector 167"/>
        <xdr:cNvCxnSpPr/>
      </xdr:nvCxnSpPr>
      <xdr:spPr>
        <a:xfrm>
          <a:off x="14636032" y="2795571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1166446</xdr:colOff>
      <xdr:row>8</xdr:row>
      <xdr:rowOff>260838</xdr:rowOff>
    </xdr:from>
    <xdr:to>
      <xdr:col>12</xdr:col>
      <xdr:colOff>1166446</xdr:colOff>
      <xdr:row>9</xdr:row>
      <xdr:rowOff>1758</xdr:rowOff>
    </xdr:to>
    <xdr:cxnSp macro="">
      <xdr:nvCxnSpPr>
        <xdr:cNvPr id="169" name="Straight Arrow Connector 168"/>
        <xdr:cNvCxnSpPr/>
      </xdr:nvCxnSpPr>
      <xdr:spPr>
        <a:xfrm>
          <a:off x="12734192" y="1617784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10</xdr:row>
      <xdr:rowOff>266611</xdr:rowOff>
    </xdr:from>
    <xdr:to>
      <xdr:col>14</xdr:col>
      <xdr:colOff>1143231</xdr:colOff>
      <xdr:row>11</xdr:row>
      <xdr:rowOff>6144</xdr:rowOff>
    </xdr:to>
    <xdr:cxnSp macro="">
      <xdr:nvCxnSpPr>
        <xdr:cNvPr id="170" name="Straight Arrow Connector 169"/>
        <xdr:cNvCxnSpPr/>
      </xdr:nvCxnSpPr>
      <xdr:spPr>
        <a:xfrm>
          <a:off x="15043869" y="2508649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8</xdr:row>
      <xdr:rowOff>265918</xdr:rowOff>
    </xdr:from>
    <xdr:to>
      <xdr:col>14</xdr:col>
      <xdr:colOff>1146464</xdr:colOff>
      <xdr:row>10</xdr:row>
      <xdr:rowOff>275617</xdr:rowOff>
    </xdr:to>
    <xdr:cxnSp macro="">
      <xdr:nvCxnSpPr>
        <xdr:cNvPr id="171" name="Straight Connector 170"/>
        <xdr:cNvCxnSpPr/>
      </xdr:nvCxnSpPr>
      <xdr:spPr>
        <a:xfrm>
          <a:off x="12739272" y="1622864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8</xdr:row>
      <xdr:rowOff>429803</xdr:rowOff>
    </xdr:from>
    <xdr:to>
      <xdr:col>13</xdr:col>
      <xdr:colOff>437985</xdr:colOff>
      <xdr:row>9</xdr:row>
      <xdr:rowOff>170723</xdr:rowOff>
    </xdr:to>
    <xdr:cxnSp macro="">
      <xdr:nvCxnSpPr>
        <xdr:cNvPr id="172" name="Straight Arrow Connector 171"/>
        <xdr:cNvCxnSpPr/>
      </xdr:nvCxnSpPr>
      <xdr:spPr>
        <a:xfrm>
          <a:off x="13172177" y="1786749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9</xdr:row>
      <xdr:rowOff>174698</xdr:rowOff>
    </xdr:from>
    <xdr:to>
      <xdr:col>13</xdr:col>
      <xdr:colOff>951507</xdr:colOff>
      <xdr:row>9</xdr:row>
      <xdr:rowOff>356253</xdr:rowOff>
    </xdr:to>
    <xdr:cxnSp macro="">
      <xdr:nvCxnSpPr>
        <xdr:cNvPr id="173" name="Straight Arrow Connector 172"/>
        <xdr:cNvCxnSpPr/>
      </xdr:nvCxnSpPr>
      <xdr:spPr>
        <a:xfrm>
          <a:off x="13685699" y="197419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9</xdr:row>
      <xdr:rowOff>370168</xdr:rowOff>
    </xdr:from>
    <xdr:to>
      <xdr:col>14</xdr:col>
      <xdr:colOff>269019</xdr:colOff>
      <xdr:row>10</xdr:row>
      <xdr:rowOff>111089</xdr:rowOff>
    </xdr:to>
    <xdr:cxnSp macro="">
      <xdr:nvCxnSpPr>
        <xdr:cNvPr id="174" name="Straight Arrow Connector 173"/>
        <xdr:cNvCxnSpPr/>
      </xdr:nvCxnSpPr>
      <xdr:spPr>
        <a:xfrm>
          <a:off x="14169657" y="2169660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10</xdr:row>
      <xdr:rowOff>105125</xdr:rowOff>
    </xdr:from>
    <xdr:to>
      <xdr:col>14</xdr:col>
      <xdr:colOff>729532</xdr:colOff>
      <xdr:row>10</xdr:row>
      <xdr:rowOff>286680</xdr:rowOff>
    </xdr:to>
    <xdr:cxnSp macro="">
      <xdr:nvCxnSpPr>
        <xdr:cNvPr id="175" name="Straight Arrow Connector 174"/>
        <xdr:cNvCxnSpPr/>
      </xdr:nvCxnSpPr>
      <xdr:spPr>
        <a:xfrm>
          <a:off x="14630170" y="234716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7</xdr:row>
      <xdr:rowOff>269630</xdr:rowOff>
    </xdr:from>
    <xdr:to>
      <xdr:col>13</xdr:col>
      <xdr:colOff>5861</xdr:colOff>
      <xdr:row>8</xdr:row>
      <xdr:rowOff>10550</xdr:rowOff>
    </xdr:to>
    <xdr:cxnSp macro="">
      <xdr:nvCxnSpPr>
        <xdr:cNvPr id="176" name="Straight Arrow Connector 175"/>
        <xdr:cNvCxnSpPr/>
      </xdr:nvCxnSpPr>
      <xdr:spPr>
        <a:xfrm>
          <a:off x="12740053" y="1184030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1149092</xdr:colOff>
      <xdr:row>9</xdr:row>
      <xdr:rowOff>275403</xdr:rowOff>
    </xdr:from>
    <xdr:to>
      <xdr:col>14</xdr:col>
      <xdr:colOff>1149092</xdr:colOff>
      <xdr:row>10</xdr:row>
      <xdr:rowOff>14937</xdr:rowOff>
    </xdr:to>
    <xdr:cxnSp macro="">
      <xdr:nvCxnSpPr>
        <xdr:cNvPr id="177" name="Straight Arrow Connector 176"/>
        <xdr:cNvCxnSpPr/>
      </xdr:nvCxnSpPr>
      <xdr:spPr>
        <a:xfrm>
          <a:off x="15049730" y="2074895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10941</xdr:colOff>
      <xdr:row>7</xdr:row>
      <xdr:rowOff>274710</xdr:rowOff>
    </xdr:from>
    <xdr:to>
      <xdr:col>14</xdr:col>
      <xdr:colOff>1152325</xdr:colOff>
      <xdr:row>9</xdr:row>
      <xdr:rowOff>284409</xdr:rowOff>
    </xdr:to>
    <xdr:cxnSp macro="">
      <xdr:nvCxnSpPr>
        <xdr:cNvPr id="178" name="Straight Connector 177"/>
        <xdr:cNvCxnSpPr/>
      </xdr:nvCxnSpPr>
      <xdr:spPr>
        <a:xfrm>
          <a:off x="12745133" y="1189110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443846</xdr:colOff>
      <xdr:row>7</xdr:row>
      <xdr:rowOff>438595</xdr:rowOff>
    </xdr:from>
    <xdr:to>
      <xdr:col>13</xdr:col>
      <xdr:colOff>443846</xdr:colOff>
      <xdr:row>8</xdr:row>
      <xdr:rowOff>179515</xdr:rowOff>
    </xdr:to>
    <xdr:cxnSp macro="">
      <xdr:nvCxnSpPr>
        <xdr:cNvPr id="179" name="Straight Arrow Connector 178"/>
        <xdr:cNvCxnSpPr/>
      </xdr:nvCxnSpPr>
      <xdr:spPr>
        <a:xfrm>
          <a:off x="13178038" y="1352995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957368</xdr:colOff>
      <xdr:row>8</xdr:row>
      <xdr:rowOff>183490</xdr:rowOff>
    </xdr:from>
    <xdr:to>
      <xdr:col>13</xdr:col>
      <xdr:colOff>957368</xdr:colOff>
      <xdr:row>8</xdr:row>
      <xdr:rowOff>365045</xdr:rowOff>
    </xdr:to>
    <xdr:cxnSp macro="">
      <xdr:nvCxnSpPr>
        <xdr:cNvPr id="180" name="Straight Arrow Connector 179"/>
        <xdr:cNvCxnSpPr/>
      </xdr:nvCxnSpPr>
      <xdr:spPr>
        <a:xfrm>
          <a:off x="13691560" y="154043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274880</xdr:colOff>
      <xdr:row>8</xdr:row>
      <xdr:rowOff>378960</xdr:rowOff>
    </xdr:from>
    <xdr:to>
      <xdr:col>14</xdr:col>
      <xdr:colOff>274880</xdr:colOff>
      <xdr:row>9</xdr:row>
      <xdr:rowOff>119881</xdr:rowOff>
    </xdr:to>
    <xdr:cxnSp macro="">
      <xdr:nvCxnSpPr>
        <xdr:cNvPr id="181" name="Straight Arrow Connector 180"/>
        <xdr:cNvCxnSpPr/>
      </xdr:nvCxnSpPr>
      <xdr:spPr>
        <a:xfrm>
          <a:off x="14175518" y="1735906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735393</xdr:colOff>
      <xdr:row>9</xdr:row>
      <xdr:rowOff>113917</xdr:rowOff>
    </xdr:from>
    <xdr:to>
      <xdr:col>14</xdr:col>
      <xdr:colOff>735393</xdr:colOff>
      <xdr:row>9</xdr:row>
      <xdr:rowOff>295472</xdr:rowOff>
    </xdr:to>
    <xdr:cxnSp macro="">
      <xdr:nvCxnSpPr>
        <xdr:cNvPr id="182" name="Straight Arrow Connector 181"/>
        <xdr:cNvCxnSpPr/>
      </xdr:nvCxnSpPr>
      <xdr:spPr>
        <a:xfrm>
          <a:off x="14636031" y="191340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1166446</xdr:colOff>
      <xdr:row>6</xdr:row>
      <xdr:rowOff>735623</xdr:rowOff>
    </xdr:from>
    <xdr:to>
      <xdr:col>12</xdr:col>
      <xdr:colOff>1166446</xdr:colOff>
      <xdr:row>7</xdr:row>
      <xdr:rowOff>4689</xdr:rowOff>
    </xdr:to>
    <xdr:cxnSp macro="">
      <xdr:nvCxnSpPr>
        <xdr:cNvPr id="183" name="Straight Arrow Connector 182"/>
        <xdr:cNvCxnSpPr/>
      </xdr:nvCxnSpPr>
      <xdr:spPr>
        <a:xfrm>
          <a:off x="12734192" y="735623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8</xdr:row>
      <xdr:rowOff>269542</xdr:rowOff>
    </xdr:from>
    <xdr:to>
      <xdr:col>14</xdr:col>
      <xdr:colOff>1143231</xdr:colOff>
      <xdr:row>9</xdr:row>
      <xdr:rowOff>9076</xdr:rowOff>
    </xdr:to>
    <xdr:cxnSp macro="">
      <xdr:nvCxnSpPr>
        <xdr:cNvPr id="184" name="Straight Arrow Connector 183"/>
        <xdr:cNvCxnSpPr/>
      </xdr:nvCxnSpPr>
      <xdr:spPr>
        <a:xfrm>
          <a:off x="15043869" y="1626488"/>
          <a:ext cx="0" cy="1820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6</xdr:row>
      <xdr:rowOff>740703</xdr:rowOff>
    </xdr:from>
    <xdr:to>
      <xdr:col>14</xdr:col>
      <xdr:colOff>1146464</xdr:colOff>
      <xdr:row>8</xdr:row>
      <xdr:rowOff>278548</xdr:rowOff>
    </xdr:to>
    <xdr:cxnSp macro="">
      <xdr:nvCxnSpPr>
        <xdr:cNvPr id="185" name="Straight Connector 184"/>
        <xdr:cNvCxnSpPr/>
      </xdr:nvCxnSpPr>
      <xdr:spPr>
        <a:xfrm>
          <a:off x="12739272" y="740703"/>
          <a:ext cx="2307830" cy="89479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6</xdr:row>
      <xdr:rowOff>904588</xdr:rowOff>
    </xdr:from>
    <xdr:to>
      <xdr:col>13</xdr:col>
      <xdr:colOff>437985</xdr:colOff>
      <xdr:row>7</xdr:row>
      <xdr:rowOff>173654</xdr:rowOff>
    </xdr:to>
    <xdr:cxnSp macro="">
      <xdr:nvCxnSpPr>
        <xdr:cNvPr id="186" name="Straight Arrow Connector 185"/>
        <xdr:cNvCxnSpPr/>
      </xdr:nvCxnSpPr>
      <xdr:spPr>
        <a:xfrm>
          <a:off x="13172177" y="904588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7</xdr:row>
      <xdr:rowOff>177629</xdr:rowOff>
    </xdr:from>
    <xdr:to>
      <xdr:col>13</xdr:col>
      <xdr:colOff>951507</xdr:colOff>
      <xdr:row>7</xdr:row>
      <xdr:rowOff>359184</xdr:rowOff>
    </xdr:to>
    <xdr:cxnSp macro="">
      <xdr:nvCxnSpPr>
        <xdr:cNvPr id="187" name="Straight Arrow Connector 186"/>
        <xdr:cNvCxnSpPr/>
      </xdr:nvCxnSpPr>
      <xdr:spPr>
        <a:xfrm>
          <a:off x="13685699" y="109202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7</xdr:row>
      <xdr:rowOff>373099</xdr:rowOff>
    </xdr:from>
    <xdr:to>
      <xdr:col>14</xdr:col>
      <xdr:colOff>269019</xdr:colOff>
      <xdr:row>8</xdr:row>
      <xdr:rowOff>114020</xdr:rowOff>
    </xdr:to>
    <xdr:cxnSp macro="">
      <xdr:nvCxnSpPr>
        <xdr:cNvPr id="188" name="Straight Arrow Connector 187"/>
        <xdr:cNvCxnSpPr/>
      </xdr:nvCxnSpPr>
      <xdr:spPr>
        <a:xfrm>
          <a:off x="14169657" y="1287499"/>
          <a:ext cx="0" cy="18346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8</xdr:row>
      <xdr:rowOff>108056</xdr:rowOff>
    </xdr:from>
    <xdr:to>
      <xdr:col>14</xdr:col>
      <xdr:colOff>729532</xdr:colOff>
      <xdr:row>8</xdr:row>
      <xdr:rowOff>289611</xdr:rowOff>
    </xdr:to>
    <xdr:cxnSp macro="">
      <xdr:nvCxnSpPr>
        <xdr:cNvPr id="189" name="Straight Arrow Connector 188"/>
        <xdr:cNvCxnSpPr/>
      </xdr:nvCxnSpPr>
      <xdr:spPr>
        <a:xfrm>
          <a:off x="14630170" y="1465002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38</xdr:row>
      <xdr:rowOff>50800</xdr:rowOff>
    </xdr:from>
    <xdr:to>
      <xdr:col>15</xdr:col>
      <xdr:colOff>762000</xdr:colOff>
      <xdr:row>38</xdr:row>
      <xdr:rowOff>129540</xdr:rowOff>
    </xdr:to>
    <xdr:cxnSp macro="">
      <xdr:nvCxnSpPr>
        <xdr:cNvPr id="190" name="Straight Arrow Connector 189"/>
        <xdr:cNvCxnSpPr/>
      </xdr:nvCxnSpPr>
      <xdr:spPr>
        <a:xfrm>
          <a:off x="16832580" y="15069820"/>
          <a:ext cx="647700" cy="787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37</xdr:row>
      <xdr:rowOff>50800</xdr:rowOff>
    </xdr:from>
    <xdr:to>
      <xdr:col>15</xdr:col>
      <xdr:colOff>708660</xdr:colOff>
      <xdr:row>37</xdr:row>
      <xdr:rowOff>144780</xdr:rowOff>
    </xdr:to>
    <xdr:cxnSp macro="">
      <xdr:nvCxnSpPr>
        <xdr:cNvPr id="191" name="Straight Arrow Connector 190"/>
        <xdr:cNvCxnSpPr/>
      </xdr:nvCxnSpPr>
      <xdr:spPr>
        <a:xfrm>
          <a:off x="16832580" y="14627860"/>
          <a:ext cx="594360" cy="939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36</xdr:row>
      <xdr:rowOff>50800</xdr:rowOff>
    </xdr:from>
    <xdr:to>
      <xdr:col>15</xdr:col>
      <xdr:colOff>723900</xdr:colOff>
      <xdr:row>36</xdr:row>
      <xdr:rowOff>137160</xdr:rowOff>
    </xdr:to>
    <xdr:cxnSp macro="">
      <xdr:nvCxnSpPr>
        <xdr:cNvPr id="192" name="Straight Arrow Connector 191"/>
        <xdr:cNvCxnSpPr/>
      </xdr:nvCxnSpPr>
      <xdr:spPr>
        <a:xfrm>
          <a:off x="16832580" y="14185900"/>
          <a:ext cx="609600" cy="863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35</xdr:row>
      <xdr:rowOff>50800</xdr:rowOff>
    </xdr:from>
    <xdr:to>
      <xdr:col>15</xdr:col>
      <xdr:colOff>723900</xdr:colOff>
      <xdr:row>35</xdr:row>
      <xdr:rowOff>121920</xdr:rowOff>
    </xdr:to>
    <xdr:cxnSp macro="">
      <xdr:nvCxnSpPr>
        <xdr:cNvPr id="196" name="Straight Arrow Connector 195"/>
        <xdr:cNvCxnSpPr/>
      </xdr:nvCxnSpPr>
      <xdr:spPr>
        <a:xfrm>
          <a:off x="16832580" y="13743940"/>
          <a:ext cx="60960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34</xdr:row>
      <xdr:rowOff>50800</xdr:rowOff>
    </xdr:from>
    <xdr:to>
      <xdr:col>15</xdr:col>
      <xdr:colOff>716280</xdr:colOff>
      <xdr:row>34</xdr:row>
      <xdr:rowOff>121920</xdr:rowOff>
    </xdr:to>
    <xdr:cxnSp macro="">
      <xdr:nvCxnSpPr>
        <xdr:cNvPr id="197" name="Straight Arrow Connector 196"/>
        <xdr:cNvCxnSpPr/>
      </xdr:nvCxnSpPr>
      <xdr:spPr>
        <a:xfrm>
          <a:off x="16832580" y="13301980"/>
          <a:ext cx="60198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33</xdr:row>
      <xdr:rowOff>50800</xdr:rowOff>
    </xdr:from>
    <xdr:to>
      <xdr:col>15</xdr:col>
      <xdr:colOff>716280</xdr:colOff>
      <xdr:row>33</xdr:row>
      <xdr:rowOff>114300</xdr:rowOff>
    </xdr:to>
    <xdr:cxnSp macro="">
      <xdr:nvCxnSpPr>
        <xdr:cNvPr id="198" name="Straight Arrow Connector 197"/>
        <xdr:cNvCxnSpPr/>
      </xdr:nvCxnSpPr>
      <xdr:spPr>
        <a:xfrm>
          <a:off x="16832580" y="12860020"/>
          <a:ext cx="601980" cy="635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32</xdr:row>
      <xdr:rowOff>50800</xdr:rowOff>
    </xdr:from>
    <xdr:to>
      <xdr:col>15</xdr:col>
      <xdr:colOff>716280</xdr:colOff>
      <xdr:row>32</xdr:row>
      <xdr:rowOff>121920</xdr:rowOff>
    </xdr:to>
    <xdr:cxnSp macro="">
      <xdr:nvCxnSpPr>
        <xdr:cNvPr id="199" name="Straight Arrow Connector 198"/>
        <xdr:cNvCxnSpPr/>
      </xdr:nvCxnSpPr>
      <xdr:spPr>
        <a:xfrm>
          <a:off x="16832580" y="12418060"/>
          <a:ext cx="60198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31</xdr:row>
      <xdr:rowOff>50800</xdr:rowOff>
    </xdr:from>
    <xdr:to>
      <xdr:col>15</xdr:col>
      <xdr:colOff>716280</xdr:colOff>
      <xdr:row>31</xdr:row>
      <xdr:rowOff>137160</xdr:rowOff>
    </xdr:to>
    <xdr:cxnSp macro="">
      <xdr:nvCxnSpPr>
        <xdr:cNvPr id="200" name="Straight Arrow Connector 199"/>
        <xdr:cNvCxnSpPr/>
      </xdr:nvCxnSpPr>
      <xdr:spPr>
        <a:xfrm>
          <a:off x="16832580" y="11976100"/>
          <a:ext cx="601980" cy="863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30</xdr:row>
      <xdr:rowOff>50800</xdr:rowOff>
    </xdr:from>
    <xdr:to>
      <xdr:col>15</xdr:col>
      <xdr:colOff>731520</xdr:colOff>
      <xdr:row>30</xdr:row>
      <xdr:rowOff>121920</xdr:rowOff>
    </xdr:to>
    <xdr:cxnSp macro="">
      <xdr:nvCxnSpPr>
        <xdr:cNvPr id="201" name="Straight Arrow Connector 200"/>
        <xdr:cNvCxnSpPr/>
      </xdr:nvCxnSpPr>
      <xdr:spPr>
        <a:xfrm>
          <a:off x="16832580" y="11534140"/>
          <a:ext cx="61722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29</xdr:row>
      <xdr:rowOff>50800</xdr:rowOff>
    </xdr:from>
    <xdr:to>
      <xdr:col>15</xdr:col>
      <xdr:colOff>708660</xdr:colOff>
      <xdr:row>29</xdr:row>
      <xdr:rowOff>114300</xdr:rowOff>
    </xdr:to>
    <xdr:cxnSp macro="">
      <xdr:nvCxnSpPr>
        <xdr:cNvPr id="202" name="Straight Arrow Connector 201"/>
        <xdr:cNvCxnSpPr/>
      </xdr:nvCxnSpPr>
      <xdr:spPr>
        <a:xfrm>
          <a:off x="16832580" y="11092180"/>
          <a:ext cx="594360" cy="635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28</xdr:row>
      <xdr:rowOff>50800</xdr:rowOff>
    </xdr:from>
    <xdr:to>
      <xdr:col>15</xdr:col>
      <xdr:colOff>731520</xdr:colOff>
      <xdr:row>28</xdr:row>
      <xdr:rowOff>121920</xdr:rowOff>
    </xdr:to>
    <xdr:cxnSp macro="">
      <xdr:nvCxnSpPr>
        <xdr:cNvPr id="203" name="Straight Arrow Connector 202"/>
        <xdr:cNvCxnSpPr/>
      </xdr:nvCxnSpPr>
      <xdr:spPr>
        <a:xfrm>
          <a:off x="16832580" y="10650220"/>
          <a:ext cx="61722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27</xdr:row>
      <xdr:rowOff>50800</xdr:rowOff>
    </xdr:from>
    <xdr:to>
      <xdr:col>15</xdr:col>
      <xdr:colOff>701040</xdr:colOff>
      <xdr:row>27</xdr:row>
      <xdr:rowOff>129540</xdr:rowOff>
    </xdr:to>
    <xdr:cxnSp macro="">
      <xdr:nvCxnSpPr>
        <xdr:cNvPr id="204" name="Straight Arrow Connector 203"/>
        <xdr:cNvCxnSpPr/>
      </xdr:nvCxnSpPr>
      <xdr:spPr>
        <a:xfrm>
          <a:off x="16832580" y="10208260"/>
          <a:ext cx="586740" cy="787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1142409</xdr:colOff>
      <xdr:row>27</xdr:row>
      <xdr:rowOff>284058</xdr:rowOff>
    </xdr:from>
    <xdr:to>
      <xdr:col>14</xdr:col>
      <xdr:colOff>1142409</xdr:colOff>
      <xdr:row>28</xdr:row>
      <xdr:rowOff>23591</xdr:rowOff>
    </xdr:to>
    <xdr:cxnSp macro="">
      <xdr:nvCxnSpPr>
        <xdr:cNvPr id="314" name="Straight Arrow Connector 313"/>
        <xdr:cNvCxnSpPr/>
      </xdr:nvCxnSpPr>
      <xdr:spPr>
        <a:xfrm>
          <a:off x="15047095" y="10458572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949864</xdr:colOff>
      <xdr:row>26</xdr:row>
      <xdr:rowOff>192315</xdr:rowOff>
    </xdr:from>
    <xdr:to>
      <xdr:col>14</xdr:col>
      <xdr:colOff>1145642</xdr:colOff>
      <xdr:row>27</xdr:row>
      <xdr:rowOff>293064</xdr:rowOff>
    </xdr:to>
    <xdr:cxnSp macro="">
      <xdr:nvCxnSpPr>
        <xdr:cNvPr id="315" name="Straight Connector 314"/>
        <xdr:cNvCxnSpPr/>
      </xdr:nvCxnSpPr>
      <xdr:spPr>
        <a:xfrm>
          <a:off x="13689778" y="9924144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950685</xdr:colOff>
      <xdr:row>26</xdr:row>
      <xdr:rowOff>87085</xdr:rowOff>
    </xdr:from>
    <xdr:to>
      <xdr:col>13</xdr:col>
      <xdr:colOff>957943</xdr:colOff>
      <xdr:row>26</xdr:row>
      <xdr:rowOff>373699</xdr:rowOff>
    </xdr:to>
    <xdr:cxnSp macro="">
      <xdr:nvCxnSpPr>
        <xdr:cNvPr id="316" name="Straight Arrow Connector 315"/>
        <xdr:cNvCxnSpPr/>
      </xdr:nvCxnSpPr>
      <xdr:spPr>
        <a:xfrm flipH="1">
          <a:off x="13690599" y="9818914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268197</xdr:colOff>
      <xdr:row>26</xdr:row>
      <xdr:rowOff>387614</xdr:rowOff>
    </xdr:from>
    <xdr:to>
      <xdr:col>14</xdr:col>
      <xdr:colOff>268197</xdr:colOff>
      <xdr:row>27</xdr:row>
      <xdr:rowOff>128536</xdr:rowOff>
    </xdr:to>
    <xdr:cxnSp macro="">
      <xdr:nvCxnSpPr>
        <xdr:cNvPr id="317" name="Straight Arrow Connector 316"/>
        <xdr:cNvCxnSpPr/>
      </xdr:nvCxnSpPr>
      <xdr:spPr>
        <a:xfrm>
          <a:off x="14172883" y="10119443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728710</xdr:colOff>
      <xdr:row>27</xdr:row>
      <xdr:rowOff>122572</xdr:rowOff>
    </xdr:from>
    <xdr:to>
      <xdr:col>14</xdr:col>
      <xdr:colOff>728710</xdr:colOff>
      <xdr:row>27</xdr:row>
      <xdr:rowOff>304127</xdr:rowOff>
    </xdr:to>
    <xdr:cxnSp macro="">
      <xdr:nvCxnSpPr>
        <xdr:cNvPr id="318" name="Straight Arrow Connector 317"/>
        <xdr:cNvCxnSpPr/>
      </xdr:nvCxnSpPr>
      <xdr:spPr>
        <a:xfrm>
          <a:off x="14633396" y="1029708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3628</xdr:colOff>
      <xdr:row>25</xdr:row>
      <xdr:rowOff>188686</xdr:rowOff>
    </xdr:from>
    <xdr:to>
      <xdr:col>13</xdr:col>
      <xdr:colOff>10886</xdr:colOff>
      <xdr:row>26</xdr:row>
      <xdr:rowOff>21727</xdr:rowOff>
    </xdr:to>
    <xdr:cxnSp macro="">
      <xdr:nvCxnSpPr>
        <xdr:cNvPr id="319" name="Straight Arrow Connector 318"/>
        <xdr:cNvCxnSpPr/>
      </xdr:nvCxnSpPr>
      <xdr:spPr>
        <a:xfrm flipH="1">
          <a:off x="12743542" y="9477829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14515</xdr:colOff>
      <xdr:row>25</xdr:row>
      <xdr:rowOff>181428</xdr:rowOff>
    </xdr:from>
    <xdr:to>
      <xdr:col>13</xdr:col>
      <xdr:colOff>961572</xdr:colOff>
      <xdr:row>26</xdr:row>
      <xdr:rowOff>90714</xdr:rowOff>
    </xdr:to>
    <xdr:cxnSp macro="">
      <xdr:nvCxnSpPr>
        <xdr:cNvPr id="320" name="Straight Connector 319"/>
        <xdr:cNvCxnSpPr/>
      </xdr:nvCxnSpPr>
      <xdr:spPr>
        <a:xfrm>
          <a:off x="12754429" y="9470571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308429</xdr:colOff>
      <xdr:row>25</xdr:row>
      <xdr:rowOff>283029</xdr:rowOff>
    </xdr:from>
    <xdr:to>
      <xdr:col>13</xdr:col>
      <xdr:colOff>312057</xdr:colOff>
      <xdr:row>26</xdr:row>
      <xdr:rowOff>130585</xdr:rowOff>
    </xdr:to>
    <xdr:cxnSp macro="">
      <xdr:nvCxnSpPr>
        <xdr:cNvPr id="321" name="Straight Arrow Connector 320"/>
        <xdr:cNvCxnSpPr/>
      </xdr:nvCxnSpPr>
      <xdr:spPr>
        <a:xfrm flipH="1">
          <a:off x="14699343" y="9572172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1149667</xdr:colOff>
      <xdr:row>26</xdr:row>
      <xdr:rowOff>265915</xdr:rowOff>
    </xdr:from>
    <xdr:to>
      <xdr:col>14</xdr:col>
      <xdr:colOff>1149667</xdr:colOff>
      <xdr:row>27</xdr:row>
      <xdr:rowOff>5449</xdr:rowOff>
    </xdr:to>
    <xdr:cxnSp macro="">
      <xdr:nvCxnSpPr>
        <xdr:cNvPr id="378" name="Straight Arrow Connector 377"/>
        <xdr:cNvCxnSpPr/>
      </xdr:nvCxnSpPr>
      <xdr:spPr>
        <a:xfrm>
          <a:off x="15054353" y="9997744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957122</xdr:colOff>
      <xdr:row>25</xdr:row>
      <xdr:rowOff>174173</xdr:rowOff>
    </xdr:from>
    <xdr:to>
      <xdr:col>14</xdr:col>
      <xdr:colOff>1152900</xdr:colOff>
      <xdr:row>26</xdr:row>
      <xdr:rowOff>274921</xdr:rowOff>
    </xdr:to>
    <xdr:cxnSp macro="">
      <xdr:nvCxnSpPr>
        <xdr:cNvPr id="379" name="Straight Connector 378"/>
        <xdr:cNvCxnSpPr/>
      </xdr:nvCxnSpPr>
      <xdr:spPr>
        <a:xfrm>
          <a:off x="13697036" y="9463316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957943</xdr:colOff>
      <xdr:row>25</xdr:row>
      <xdr:rowOff>68943</xdr:rowOff>
    </xdr:from>
    <xdr:to>
      <xdr:col>13</xdr:col>
      <xdr:colOff>965201</xdr:colOff>
      <xdr:row>25</xdr:row>
      <xdr:rowOff>355557</xdr:rowOff>
    </xdr:to>
    <xdr:cxnSp macro="">
      <xdr:nvCxnSpPr>
        <xdr:cNvPr id="380" name="Straight Arrow Connector 379"/>
        <xdr:cNvCxnSpPr/>
      </xdr:nvCxnSpPr>
      <xdr:spPr>
        <a:xfrm flipH="1">
          <a:off x="13697857" y="9358086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275455</xdr:colOff>
      <xdr:row>25</xdr:row>
      <xdr:rowOff>369472</xdr:rowOff>
    </xdr:from>
    <xdr:to>
      <xdr:col>14</xdr:col>
      <xdr:colOff>275455</xdr:colOff>
      <xdr:row>26</xdr:row>
      <xdr:rowOff>110393</xdr:rowOff>
    </xdr:to>
    <xdr:cxnSp macro="">
      <xdr:nvCxnSpPr>
        <xdr:cNvPr id="381" name="Straight Arrow Connector 380"/>
        <xdr:cNvCxnSpPr/>
      </xdr:nvCxnSpPr>
      <xdr:spPr>
        <a:xfrm>
          <a:off x="14180141" y="9658615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735968</xdr:colOff>
      <xdr:row>26</xdr:row>
      <xdr:rowOff>104429</xdr:rowOff>
    </xdr:from>
    <xdr:to>
      <xdr:col>14</xdr:col>
      <xdr:colOff>735968</xdr:colOff>
      <xdr:row>26</xdr:row>
      <xdr:rowOff>285984</xdr:rowOff>
    </xdr:to>
    <xdr:cxnSp macro="">
      <xdr:nvCxnSpPr>
        <xdr:cNvPr id="382" name="Straight Arrow Connector 381"/>
        <xdr:cNvCxnSpPr/>
      </xdr:nvCxnSpPr>
      <xdr:spPr>
        <a:xfrm>
          <a:off x="14640654" y="983625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10886</xdr:colOff>
      <xdr:row>24</xdr:row>
      <xdr:rowOff>642258</xdr:rowOff>
    </xdr:from>
    <xdr:to>
      <xdr:col>13</xdr:col>
      <xdr:colOff>18144</xdr:colOff>
      <xdr:row>25</xdr:row>
      <xdr:rowOff>3585</xdr:rowOff>
    </xdr:to>
    <xdr:cxnSp macro="">
      <xdr:nvCxnSpPr>
        <xdr:cNvPr id="383" name="Straight Arrow Connector 382"/>
        <xdr:cNvCxnSpPr/>
      </xdr:nvCxnSpPr>
      <xdr:spPr>
        <a:xfrm flipH="1">
          <a:off x="12750800" y="9017001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21773</xdr:colOff>
      <xdr:row>24</xdr:row>
      <xdr:rowOff>635000</xdr:rowOff>
    </xdr:from>
    <xdr:to>
      <xdr:col>13</xdr:col>
      <xdr:colOff>968830</xdr:colOff>
      <xdr:row>25</xdr:row>
      <xdr:rowOff>72572</xdr:rowOff>
    </xdr:to>
    <xdr:cxnSp macro="">
      <xdr:nvCxnSpPr>
        <xdr:cNvPr id="384" name="Straight Connector 383"/>
        <xdr:cNvCxnSpPr/>
      </xdr:nvCxnSpPr>
      <xdr:spPr>
        <a:xfrm>
          <a:off x="12761687" y="9009743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377373</xdr:colOff>
      <xdr:row>24</xdr:row>
      <xdr:rowOff>762000</xdr:rowOff>
    </xdr:from>
    <xdr:to>
      <xdr:col>13</xdr:col>
      <xdr:colOff>381001</xdr:colOff>
      <xdr:row>25</xdr:row>
      <xdr:rowOff>137842</xdr:rowOff>
    </xdr:to>
    <xdr:cxnSp macro="">
      <xdr:nvCxnSpPr>
        <xdr:cNvPr id="385" name="Straight Arrow Connector 384"/>
        <xdr:cNvCxnSpPr/>
      </xdr:nvCxnSpPr>
      <xdr:spPr>
        <a:xfrm flipH="1">
          <a:off x="14768287" y="9136743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1149667</xdr:colOff>
      <xdr:row>28</xdr:row>
      <xdr:rowOff>269544</xdr:rowOff>
    </xdr:from>
    <xdr:to>
      <xdr:col>14</xdr:col>
      <xdr:colOff>1149667</xdr:colOff>
      <xdr:row>29</xdr:row>
      <xdr:rowOff>9077</xdr:rowOff>
    </xdr:to>
    <xdr:cxnSp macro="">
      <xdr:nvCxnSpPr>
        <xdr:cNvPr id="386" name="Straight Arrow Connector 385"/>
        <xdr:cNvCxnSpPr/>
      </xdr:nvCxnSpPr>
      <xdr:spPr>
        <a:xfrm>
          <a:off x="15054353" y="10886744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957122</xdr:colOff>
      <xdr:row>27</xdr:row>
      <xdr:rowOff>177802</xdr:rowOff>
    </xdr:from>
    <xdr:to>
      <xdr:col>14</xdr:col>
      <xdr:colOff>1152900</xdr:colOff>
      <xdr:row>28</xdr:row>
      <xdr:rowOff>278550</xdr:rowOff>
    </xdr:to>
    <xdr:cxnSp macro="">
      <xdr:nvCxnSpPr>
        <xdr:cNvPr id="387" name="Straight Connector 386"/>
        <xdr:cNvCxnSpPr/>
      </xdr:nvCxnSpPr>
      <xdr:spPr>
        <a:xfrm>
          <a:off x="13697036" y="10352316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957943</xdr:colOff>
      <xdr:row>27</xdr:row>
      <xdr:rowOff>72572</xdr:rowOff>
    </xdr:from>
    <xdr:to>
      <xdr:col>13</xdr:col>
      <xdr:colOff>965201</xdr:colOff>
      <xdr:row>27</xdr:row>
      <xdr:rowOff>359186</xdr:rowOff>
    </xdr:to>
    <xdr:cxnSp macro="">
      <xdr:nvCxnSpPr>
        <xdr:cNvPr id="388" name="Straight Arrow Connector 387"/>
        <xdr:cNvCxnSpPr/>
      </xdr:nvCxnSpPr>
      <xdr:spPr>
        <a:xfrm flipH="1">
          <a:off x="13697857" y="10247086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275455</xdr:colOff>
      <xdr:row>27</xdr:row>
      <xdr:rowOff>373101</xdr:rowOff>
    </xdr:from>
    <xdr:to>
      <xdr:col>14</xdr:col>
      <xdr:colOff>275455</xdr:colOff>
      <xdr:row>28</xdr:row>
      <xdr:rowOff>114022</xdr:rowOff>
    </xdr:to>
    <xdr:cxnSp macro="">
      <xdr:nvCxnSpPr>
        <xdr:cNvPr id="389" name="Straight Arrow Connector 388"/>
        <xdr:cNvCxnSpPr/>
      </xdr:nvCxnSpPr>
      <xdr:spPr>
        <a:xfrm>
          <a:off x="14180141" y="10547615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735968</xdr:colOff>
      <xdr:row>28</xdr:row>
      <xdr:rowOff>108058</xdr:rowOff>
    </xdr:from>
    <xdr:to>
      <xdr:col>14</xdr:col>
      <xdr:colOff>735968</xdr:colOff>
      <xdr:row>28</xdr:row>
      <xdr:rowOff>289613</xdr:rowOff>
    </xdr:to>
    <xdr:cxnSp macro="">
      <xdr:nvCxnSpPr>
        <xdr:cNvPr id="390" name="Straight Arrow Connector 389"/>
        <xdr:cNvCxnSpPr/>
      </xdr:nvCxnSpPr>
      <xdr:spPr>
        <a:xfrm>
          <a:off x="14640654" y="1072525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10886</xdr:colOff>
      <xdr:row>26</xdr:row>
      <xdr:rowOff>174172</xdr:rowOff>
    </xdr:from>
    <xdr:to>
      <xdr:col>13</xdr:col>
      <xdr:colOff>18144</xdr:colOff>
      <xdr:row>27</xdr:row>
      <xdr:rowOff>7214</xdr:rowOff>
    </xdr:to>
    <xdr:cxnSp macro="">
      <xdr:nvCxnSpPr>
        <xdr:cNvPr id="391" name="Straight Arrow Connector 390"/>
        <xdr:cNvCxnSpPr/>
      </xdr:nvCxnSpPr>
      <xdr:spPr>
        <a:xfrm flipH="1">
          <a:off x="12750800" y="9906001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21773</xdr:colOff>
      <xdr:row>26</xdr:row>
      <xdr:rowOff>166914</xdr:rowOff>
    </xdr:from>
    <xdr:to>
      <xdr:col>13</xdr:col>
      <xdr:colOff>968830</xdr:colOff>
      <xdr:row>27</xdr:row>
      <xdr:rowOff>76201</xdr:rowOff>
    </xdr:to>
    <xdr:cxnSp macro="">
      <xdr:nvCxnSpPr>
        <xdr:cNvPr id="392" name="Straight Connector 391"/>
        <xdr:cNvCxnSpPr/>
      </xdr:nvCxnSpPr>
      <xdr:spPr>
        <a:xfrm>
          <a:off x="12761687" y="9898743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304801</xdr:colOff>
      <xdr:row>26</xdr:row>
      <xdr:rowOff>276860</xdr:rowOff>
    </xdr:from>
    <xdr:to>
      <xdr:col>13</xdr:col>
      <xdr:colOff>308429</xdr:colOff>
      <xdr:row>27</xdr:row>
      <xdr:rowOff>124417</xdr:rowOff>
    </xdr:to>
    <xdr:cxnSp macro="">
      <xdr:nvCxnSpPr>
        <xdr:cNvPr id="393" name="Straight Arrow Connector 392"/>
        <xdr:cNvCxnSpPr/>
      </xdr:nvCxnSpPr>
      <xdr:spPr>
        <a:xfrm flipH="1">
          <a:off x="14695715" y="10008689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1142409</xdr:colOff>
      <xdr:row>29</xdr:row>
      <xdr:rowOff>269543</xdr:rowOff>
    </xdr:from>
    <xdr:to>
      <xdr:col>14</xdr:col>
      <xdr:colOff>1142409</xdr:colOff>
      <xdr:row>30</xdr:row>
      <xdr:rowOff>9077</xdr:rowOff>
    </xdr:to>
    <xdr:cxnSp macro="">
      <xdr:nvCxnSpPr>
        <xdr:cNvPr id="394" name="Straight Arrow Connector 393"/>
        <xdr:cNvCxnSpPr/>
      </xdr:nvCxnSpPr>
      <xdr:spPr>
        <a:xfrm>
          <a:off x="15047095" y="11329429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949864</xdr:colOff>
      <xdr:row>28</xdr:row>
      <xdr:rowOff>177801</xdr:rowOff>
    </xdr:from>
    <xdr:to>
      <xdr:col>14</xdr:col>
      <xdr:colOff>1145642</xdr:colOff>
      <xdr:row>29</xdr:row>
      <xdr:rowOff>278549</xdr:rowOff>
    </xdr:to>
    <xdr:cxnSp macro="">
      <xdr:nvCxnSpPr>
        <xdr:cNvPr id="395" name="Straight Connector 394"/>
        <xdr:cNvCxnSpPr/>
      </xdr:nvCxnSpPr>
      <xdr:spPr>
        <a:xfrm>
          <a:off x="13689778" y="10795001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950685</xdr:colOff>
      <xdr:row>28</xdr:row>
      <xdr:rowOff>72571</xdr:rowOff>
    </xdr:from>
    <xdr:to>
      <xdr:col>13</xdr:col>
      <xdr:colOff>957943</xdr:colOff>
      <xdr:row>28</xdr:row>
      <xdr:rowOff>359185</xdr:rowOff>
    </xdr:to>
    <xdr:cxnSp macro="">
      <xdr:nvCxnSpPr>
        <xdr:cNvPr id="396" name="Straight Arrow Connector 395"/>
        <xdr:cNvCxnSpPr/>
      </xdr:nvCxnSpPr>
      <xdr:spPr>
        <a:xfrm flipH="1">
          <a:off x="13690599" y="10689771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268197</xdr:colOff>
      <xdr:row>28</xdr:row>
      <xdr:rowOff>373100</xdr:rowOff>
    </xdr:from>
    <xdr:to>
      <xdr:col>14</xdr:col>
      <xdr:colOff>268197</xdr:colOff>
      <xdr:row>29</xdr:row>
      <xdr:rowOff>114021</xdr:rowOff>
    </xdr:to>
    <xdr:cxnSp macro="">
      <xdr:nvCxnSpPr>
        <xdr:cNvPr id="397" name="Straight Arrow Connector 396"/>
        <xdr:cNvCxnSpPr/>
      </xdr:nvCxnSpPr>
      <xdr:spPr>
        <a:xfrm>
          <a:off x="14172883" y="10990300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728710</xdr:colOff>
      <xdr:row>29</xdr:row>
      <xdr:rowOff>108057</xdr:rowOff>
    </xdr:from>
    <xdr:to>
      <xdr:col>14</xdr:col>
      <xdr:colOff>728710</xdr:colOff>
      <xdr:row>29</xdr:row>
      <xdr:rowOff>289612</xdr:rowOff>
    </xdr:to>
    <xdr:cxnSp macro="">
      <xdr:nvCxnSpPr>
        <xdr:cNvPr id="398" name="Straight Arrow Connector 397"/>
        <xdr:cNvCxnSpPr/>
      </xdr:nvCxnSpPr>
      <xdr:spPr>
        <a:xfrm>
          <a:off x="14633396" y="11167943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3628</xdr:colOff>
      <xdr:row>27</xdr:row>
      <xdr:rowOff>174172</xdr:rowOff>
    </xdr:from>
    <xdr:to>
      <xdr:col>13</xdr:col>
      <xdr:colOff>10886</xdr:colOff>
      <xdr:row>28</xdr:row>
      <xdr:rowOff>7213</xdr:rowOff>
    </xdr:to>
    <xdr:cxnSp macro="">
      <xdr:nvCxnSpPr>
        <xdr:cNvPr id="399" name="Straight Arrow Connector 398"/>
        <xdr:cNvCxnSpPr/>
      </xdr:nvCxnSpPr>
      <xdr:spPr>
        <a:xfrm flipH="1">
          <a:off x="12743542" y="10348686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14515</xdr:colOff>
      <xdr:row>27</xdr:row>
      <xdr:rowOff>166914</xdr:rowOff>
    </xdr:from>
    <xdr:to>
      <xdr:col>13</xdr:col>
      <xdr:colOff>961572</xdr:colOff>
      <xdr:row>28</xdr:row>
      <xdr:rowOff>76200</xdr:rowOff>
    </xdr:to>
    <xdr:cxnSp macro="">
      <xdr:nvCxnSpPr>
        <xdr:cNvPr id="400" name="Straight Connector 399"/>
        <xdr:cNvCxnSpPr/>
      </xdr:nvCxnSpPr>
      <xdr:spPr>
        <a:xfrm>
          <a:off x="12754429" y="10341428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330201</xdr:colOff>
      <xdr:row>27</xdr:row>
      <xdr:rowOff>290286</xdr:rowOff>
    </xdr:from>
    <xdr:to>
      <xdr:col>13</xdr:col>
      <xdr:colOff>333829</xdr:colOff>
      <xdr:row>28</xdr:row>
      <xdr:rowOff>137842</xdr:rowOff>
    </xdr:to>
    <xdr:cxnSp macro="">
      <xdr:nvCxnSpPr>
        <xdr:cNvPr id="401" name="Straight Arrow Connector 400"/>
        <xdr:cNvCxnSpPr/>
      </xdr:nvCxnSpPr>
      <xdr:spPr>
        <a:xfrm flipH="1">
          <a:off x="14721115" y="10464800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30</xdr:row>
      <xdr:rowOff>269544</xdr:rowOff>
    </xdr:from>
    <xdr:to>
      <xdr:col>14</xdr:col>
      <xdr:colOff>1146038</xdr:colOff>
      <xdr:row>31</xdr:row>
      <xdr:rowOff>9077</xdr:rowOff>
    </xdr:to>
    <xdr:cxnSp macro="">
      <xdr:nvCxnSpPr>
        <xdr:cNvPr id="402" name="Straight Arrow Connector 401"/>
        <xdr:cNvCxnSpPr/>
      </xdr:nvCxnSpPr>
      <xdr:spPr>
        <a:xfrm>
          <a:off x="15050724" y="11772115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29</xdr:row>
      <xdr:rowOff>177801</xdr:rowOff>
    </xdr:from>
    <xdr:to>
      <xdr:col>14</xdr:col>
      <xdr:colOff>1149271</xdr:colOff>
      <xdr:row>30</xdr:row>
      <xdr:rowOff>278550</xdr:rowOff>
    </xdr:to>
    <xdr:cxnSp macro="">
      <xdr:nvCxnSpPr>
        <xdr:cNvPr id="403" name="Straight Connector 402"/>
        <xdr:cNvCxnSpPr/>
      </xdr:nvCxnSpPr>
      <xdr:spPr>
        <a:xfrm>
          <a:off x="13693407" y="11237687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29</xdr:row>
      <xdr:rowOff>72571</xdr:rowOff>
    </xdr:from>
    <xdr:to>
      <xdr:col>13</xdr:col>
      <xdr:colOff>961572</xdr:colOff>
      <xdr:row>29</xdr:row>
      <xdr:rowOff>359185</xdr:rowOff>
    </xdr:to>
    <xdr:cxnSp macro="">
      <xdr:nvCxnSpPr>
        <xdr:cNvPr id="404" name="Straight Arrow Connector 403"/>
        <xdr:cNvCxnSpPr/>
      </xdr:nvCxnSpPr>
      <xdr:spPr>
        <a:xfrm flipH="1">
          <a:off x="13694228" y="11132457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29</xdr:row>
      <xdr:rowOff>373100</xdr:rowOff>
    </xdr:from>
    <xdr:to>
      <xdr:col>14</xdr:col>
      <xdr:colOff>271826</xdr:colOff>
      <xdr:row>30</xdr:row>
      <xdr:rowOff>114022</xdr:rowOff>
    </xdr:to>
    <xdr:cxnSp macro="">
      <xdr:nvCxnSpPr>
        <xdr:cNvPr id="405" name="Straight Arrow Connector 404"/>
        <xdr:cNvCxnSpPr/>
      </xdr:nvCxnSpPr>
      <xdr:spPr>
        <a:xfrm>
          <a:off x="14176512" y="11432986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30</xdr:row>
      <xdr:rowOff>108058</xdr:rowOff>
    </xdr:from>
    <xdr:to>
      <xdr:col>14</xdr:col>
      <xdr:colOff>732339</xdr:colOff>
      <xdr:row>30</xdr:row>
      <xdr:rowOff>289613</xdr:rowOff>
    </xdr:to>
    <xdr:cxnSp macro="">
      <xdr:nvCxnSpPr>
        <xdr:cNvPr id="406" name="Straight Arrow Connector 405"/>
        <xdr:cNvCxnSpPr/>
      </xdr:nvCxnSpPr>
      <xdr:spPr>
        <a:xfrm>
          <a:off x="14637025" y="1161062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28</xdr:row>
      <xdr:rowOff>174172</xdr:rowOff>
    </xdr:from>
    <xdr:to>
      <xdr:col>13</xdr:col>
      <xdr:colOff>14515</xdr:colOff>
      <xdr:row>29</xdr:row>
      <xdr:rowOff>7213</xdr:rowOff>
    </xdr:to>
    <xdr:cxnSp macro="">
      <xdr:nvCxnSpPr>
        <xdr:cNvPr id="407" name="Straight Arrow Connector 406"/>
        <xdr:cNvCxnSpPr/>
      </xdr:nvCxnSpPr>
      <xdr:spPr>
        <a:xfrm flipH="1">
          <a:off x="12747171" y="10791372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28</xdr:row>
      <xdr:rowOff>166914</xdr:rowOff>
    </xdr:from>
    <xdr:to>
      <xdr:col>13</xdr:col>
      <xdr:colOff>965201</xdr:colOff>
      <xdr:row>29</xdr:row>
      <xdr:rowOff>76200</xdr:rowOff>
    </xdr:to>
    <xdr:cxnSp macro="">
      <xdr:nvCxnSpPr>
        <xdr:cNvPr id="408" name="Straight Connector 407"/>
        <xdr:cNvCxnSpPr/>
      </xdr:nvCxnSpPr>
      <xdr:spPr>
        <a:xfrm>
          <a:off x="12758058" y="10784114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355601</xdr:colOff>
      <xdr:row>28</xdr:row>
      <xdr:rowOff>290286</xdr:rowOff>
    </xdr:from>
    <xdr:to>
      <xdr:col>13</xdr:col>
      <xdr:colOff>359229</xdr:colOff>
      <xdr:row>29</xdr:row>
      <xdr:rowOff>137842</xdr:rowOff>
    </xdr:to>
    <xdr:cxnSp macro="">
      <xdr:nvCxnSpPr>
        <xdr:cNvPr id="409" name="Straight Arrow Connector 408"/>
        <xdr:cNvCxnSpPr/>
      </xdr:nvCxnSpPr>
      <xdr:spPr>
        <a:xfrm flipH="1">
          <a:off x="14746515" y="10907486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1142410</xdr:colOff>
      <xdr:row>31</xdr:row>
      <xdr:rowOff>269544</xdr:rowOff>
    </xdr:from>
    <xdr:to>
      <xdr:col>14</xdr:col>
      <xdr:colOff>1142410</xdr:colOff>
      <xdr:row>32</xdr:row>
      <xdr:rowOff>9077</xdr:rowOff>
    </xdr:to>
    <xdr:cxnSp macro="">
      <xdr:nvCxnSpPr>
        <xdr:cNvPr id="410" name="Straight Arrow Connector 409"/>
        <xdr:cNvCxnSpPr/>
      </xdr:nvCxnSpPr>
      <xdr:spPr>
        <a:xfrm>
          <a:off x="15047096" y="12214801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949865</xdr:colOff>
      <xdr:row>30</xdr:row>
      <xdr:rowOff>177802</xdr:rowOff>
    </xdr:from>
    <xdr:to>
      <xdr:col>14</xdr:col>
      <xdr:colOff>1145643</xdr:colOff>
      <xdr:row>31</xdr:row>
      <xdr:rowOff>278550</xdr:rowOff>
    </xdr:to>
    <xdr:cxnSp macro="">
      <xdr:nvCxnSpPr>
        <xdr:cNvPr id="411" name="Straight Connector 410"/>
        <xdr:cNvCxnSpPr/>
      </xdr:nvCxnSpPr>
      <xdr:spPr>
        <a:xfrm>
          <a:off x="13689779" y="11680373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950686</xdr:colOff>
      <xdr:row>30</xdr:row>
      <xdr:rowOff>72572</xdr:rowOff>
    </xdr:from>
    <xdr:to>
      <xdr:col>13</xdr:col>
      <xdr:colOff>957944</xdr:colOff>
      <xdr:row>30</xdr:row>
      <xdr:rowOff>359186</xdr:rowOff>
    </xdr:to>
    <xdr:cxnSp macro="">
      <xdr:nvCxnSpPr>
        <xdr:cNvPr id="412" name="Straight Arrow Connector 411"/>
        <xdr:cNvCxnSpPr/>
      </xdr:nvCxnSpPr>
      <xdr:spPr>
        <a:xfrm flipH="1">
          <a:off x="13690600" y="11575143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268198</xdr:colOff>
      <xdr:row>30</xdr:row>
      <xdr:rowOff>373101</xdr:rowOff>
    </xdr:from>
    <xdr:to>
      <xdr:col>14</xdr:col>
      <xdr:colOff>268198</xdr:colOff>
      <xdr:row>31</xdr:row>
      <xdr:rowOff>114022</xdr:rowOff>
    </xdr:to>
    <xdr:cxnSp macro="">
      <xdr:nvCxnSpPr>
        <xdr:cNvPr id="413" name="Straight Arrow Connector 412"/>
        <xdr:cNvCxnSpPr/>
      </xdr:nvCxnSpPr>
      <xdr:spPr>
        <a:xfrm>
          <a:off x="14172884" y="11875672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728711</xdr:colOff>
      <xdr:row>31</xdr:row>
      <xdr:rowOff>108058</xdr:rowOff>
    </xdr:from>
    <xdr:to>
      <xdr:col>14</xdr:col>
      <xdr:colOff>728711</xdr:colOff>
      <xdr:row>31</xdr:row>
      <xdr:rowOff>289613</xdr:rowOff>
    </xdr:to>
    <xdr:cxnSp macro="">
      <xdr:nvCxnSpPr>
        <xdr:cNvPr id="414" name="Straight Arrow Connector 413"/>
        <xdr:cNvCxnSpPr/>
      </xdr:nvCxnSpPr>
      <xdr:spPr>
        <a:xfrm>
          <a:off x="14633397" y="12053315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3629</xdr:colOff>
      <xdr:row>29</xdr:row>
      <xdr:rowOff>174172</xdr:rowOff>
    </xdr:from>
    <xdr:to>
      <xdr:col>13</xdr:col>
      <xdr:colOff>10887</xdr:colOff>
      <xdr:row>30</xdr:row>
      <xdr:rowOff>7214</xdr:rowOff>
    </xdr:to>
    <xdr:cxnSp macro="">
      <xdr:nvCxnSpPr>
        <xdr:cNvPr id="415" name="Straight Arrow Connector 414"/>
        <xdr:cNvCxnSpPr/>
      </xdr:nvCxnSpPr>
      <xdr:spPr>
        <a:xfrm flipH="1">
          <a:off x="12743543" y="11234058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14516</xdr:colOff>
      <xdr:row>29</xdr:row>
      <xdr:rowOff>166914</xdr:rowOff>
    </xdr:from>
    <xdr:to>
      <xdr:col>13</xdr:col>
      <xdr:colOff>961573</xdr:colOff>
      <xdr:row>30</xdr:row>
      <xdr:rowOff>76201</xdr:rowOff>
    </xdr:to>
    <xdr:cxnSp macro="">
      <xdr:nvCxnSpPr>
        <xdr:cNvPr id="416" name="Straight Connector 415"/>
        <xdr:cNvCxnSpPr/>
      </xdr:nvCxnSpPr>
      <xdr:spPr>
        <a:xfrm>
          <a:off x="12754430" y="11226800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333831</xdr:colOff>
      <xdr:row>29</xdr:row>
      <xdr:rowOff>286657</xdr:rowOff>
    </xdr:from>
    <xdr:to>
      <xdr:col>13</xdr:col>
      <xdr:colOff>337459</xdr:colOff>
      <xdr:row>30</xdr:row>
      <xdr:rowOff>134214</xdr:rowOff>
    </xdr:to>
    <xdr:cxnSp macro="">
      <xdr:nvCxnSpPr>
        <xdr:cNvPr id="417" name="Straight Arrow Connector 416"/>
        <xdr:cNvCxnSpPr/>
      </xdr:nvCxnSpPr>
      <xdr:spPr>
        <a:xfrm flipH="1">
          <a:off x="14724745" y="11346543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32</xdr:row>
      <xdr:rowOff>269543</xdr:rowOff>
    </xdr:from>
    <xdr:to>
      <xdr:col>14</xdr:col>
      <xdr:colOff>1146038</xdr:colOff>
      <xdr:row>33</xdr:row>
      <xdr:rowOff>9076</xdr:rowOff>
    </xdr:to>
    <xdr:cxnSp macro="">
      <xdr:nvCxnSpPr>
        <xdr:cNvPr id="418" name="Straight Arrow Connector 417"/>
        <xdr:cNvCxnSpPr/>
      </xdr:nvCxnSpPr>
      <xdr:spPr>
        <a:xfrm>
          <a:off x="15050724" y="12657486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31</xdr:row>
      <xdr:rowOff>177801</xdr:rowOff>
    </xdr:from>
    <xdr:to>
      <xdr:col>14</xdr:col>
      <xdr:colOff>1149271</xdr:colOff>
      <xdr:row>32</xdr:row>
      <xdr:rowOff>278549</xdr:rowOff>
    </xdr:to>
    <xdr:cxnSp macro="">
      <xdr:nvCxnSpPr>
        <xdr:cNvPr id="419" name="Straight Connector 418"/>
        <xdr:cNvCxnSpPr/>
      </xdr:nvCxnSpPr>
      <xdr:spPr>
        <a:xfrm>
          <a:off x="13693407" y="12123058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31</xdr:row>
      <xdr:rowOff>72571</xdr:rowOff>
    </xdr:from>
    <xdr:to>
      <xdr:col>13</xdr:col>
      <xdr:colOff>961572</xdr:colOff>
      <xdr:row>31</xdr:row>
      <xdr:rowOff>359185</xdr:rowOff>
    </xdr:to>
    <xdr:cxnSp macro="">
      <xdr:nvCxnSpPr>
        <xdr:cNvPr id="420" name="Straight Arrow Connector 419"/>
        <xdr:cNvCxnSpPr/>
      </xdr:nvCxnSpPr>
      <xdr:spPr>
        <a:xfrm flipH="1">
          <a:off x="13694228" y="12017828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31</xdr:row>
      <xdr:rowOff>373100</xdr:rowOff>
    </xdr:from>
    <xdr:to>
      <xdr:col>14</xdr:col>
      <xdr:colOff>271826</xdr:colOff>
      <xdr:row>32</xdr:row>
      <xdr:rowOff>114021</xdr:rowOff>
    </xdr:to>
    <xdr:cxnSp macro="">
      <xdr:nvCxnSpPr>
        <xdr:cNvPr id="421" name="Straight Arrow Connector 420"/>
        <xdr:cNvCxnSpPr/>
      </xdr:nvCxnSpPr>
      <xdr:spPr>
        <a:xfrm>
          <a:off x="14176512" y="12318357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32</xdr:row>
      <xdr:rowOff>108057</xdr:rowOff>
    </xdr:from>
    <xdr:to>
      <xdr:col>14</xdr:col>
      <xdr:colOff>732339</xdr:colOff>
      <xdr:row>32</xdr:row>
      <xdr:rowOff>289612</xdr:rowOff>
    </xdr:to>
    <xdr:cxnSp macro="">
      <xdr:nvCxnSpPr>
        <xdr:cNvPr id="422" name="Straight Arrow Connector 421"/>
        <xdr:cNvCxnSpPr/>
      </xdr:nvCxnSpPr>
      <xdr:spPr>
        <a:xfrm>
          <a:off x="14637025" y="1249600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30</xdr:row>
      <xdr:rowOff>174172</xdr:rowOff>
    </xdr:from>
    <xdr:to>
      <xdr:col>13</xdr:col>
      <xdr:colOff>14515</xdr:colOff>
      <xdr:row>31</xdr:row>
      <xdr:rowOff>7213</xdr:rowOff>
    </xdr:to>
    <xdr:cxnSp macro="">
      <xdr:nvCxnSpPr>
        <xdr:cNvPr id="423" name="Straight Arrow Connector 422"/>
        <xdr:cNvCxnSpPr/>
      </xdr:nvCxnSpPr>
      <xdr:spPr>
        <a:xfrm flipH="1">
          <a:off x="12747171" y="11676743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30</xdr:row>
      <xdr:rowOff>166914</xdr:rowOff>
    </xdr:from>
    <xdr:to>
      <xdr:col>13</xdr:col>
      <xdr:colOff>965201</xdr:colOff>
      <xdr:row>31</xdr:row>
      <xdr:rowOff>76200</xdr:rowOff>
    </xdr:to>
    <xdr:cxnSp macro="">
      <xdr:nvCxnSpPr>
        <xdr:cNvPr id="424" name="Straight Connector 423"/>
        <xdr:cNvCxnSpPr/>
      </xdr:nvCxnSpPr>
      <xdr:spPr>
        <a:xfrm>
          <a:off x="12758058" y="11669485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337459</xdr:colOff>
      <xdr:row>30</xdr:row>
      <xdr:rowOff>283029</xdr:rowOff>
    </xdr:from>
    <xdr:to>
      <xdr:col>13</xdr:col>
      <xdr:colOff>341087</xdr:colOff>
      <xdr:row>31</xdr:row>
      <xdr:rowOff>130585</xdr:rowOff>
    </xdr:to>
    <xdr:cxnSp macro="">
      <xdr:nvCxnSpPr>
        <xdr:cNvPr id="425" name="Straight Arrow Connector 424"/>
        <xdr:cNvCxnSpPr/>
      </xdr:nvCxnSpPr>
      <xdr:spPr>
        <a:xfrm flipH="1">
          <a:off x="14728373" y="11785600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1149667</xdr:colOff>
      <xdr:row>33</xdr:row>
      <xdr:rowOff>269544</xdr:rowOff>
    </xdr:from>
    <xdr:to>
      <xdr:col>14</xdr:col>
      <xdr:colOff>1149667</xdr:colOff>
      <xdr:row>34</xdr:row>
      <xdr:rowOff>9078</xdr:rowOff>
    </xdr:to>
    <xdr:cxnSp macro="">
      <xdr:nvCxnSpPr>
        <xdr:cNvPr id="426" name="Straight Arrow Connector 425"/>
        <xdr:cNvCxnSpPr/>
      </xdr:nvCxnSpPr>
      <xdr:spPr>
        <a:xfrm>
          <a:off x="15054353" y="13100173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957122</xdr:colOff>
      <xdr:row>32</xdr:row>
      <xdr:rowOff>177802</xdr:rowOff>
    </xdr:from>
    <xdr:to>
      <xdr:col>14</xdr:col>
      <xdr:colOff>1152900</xdr:colOff>
      <xdr:row>33</xdr:row>
      <xdr:rowOff>278550</xdr:rowOff>
    </xdr:to>
    <xdr:cxnSp macro="">
      <xdr:nvCxnSpPr>
        <xdr:cNvPr id="427" name="Straight Connector 426"/>
        <xdr:cNvCxnSpPr/>
      </xdr:nvCxnSpPr>
      <xdr:spPr>
        <a:xfrm>
          <a:off x="13697036" y="12565745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957943</xdr:colOff>
      <xdr:row>32</xdr:row>
      <xdr:rowOff>72572</xdr:rowOff>
    </xdr:from>
    <xdr:to>
      <xdr:col>13</xdr:col>
      <xdr:colOff>965201</xdr:colOff>
      <xdr:row>32</xdr:row>
      <xdr:rowOff>359186</xdr:rowOff>
    </xdr:to>
    <xdr:cxnSp macro="">
      <xdr:nvCxnSpPr>
        <xdr:cNvPr id="428" name="Straight Arrow Connector 427"/>
        <xdr:cNvCxnSpPr/>
      </xdr:nvCxnSpPr>
      <xdr:spPr>
        <a:xfrm flipH="1">
          <a:off x="13697857" y="12460515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275455</xdr:colOff>
      <xdr:row>32</xdr:row>
      <xdr:rowOff>373101</xdr:rowOff>
    </xdr:from>
    <xdr:to>
      <xdr:col>14</xdr:col>
      <xdr:colOff>275455</xdr:colOff>
      <xdr:row>33</xdr:row>
      <xdr:rowOff>114022</xdr:rowOff>
    </xdr:to>
    <xdr:cxnSp macro="">
      <xdr:nvCxnSpPr>
        <xdr:cNvPr id="429" name="Straight Arrow Connector 428"/>
        <xdr:cNvCxnSpPr/>
      </xdr:nvCxnSpPr>
      <xdr:spPr>
        <a:xfrm>
          <a:off x="14180141" y="12761044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735968</xdr:colOff>
      <xdr:row>33</xdr:row>
      <xdr:rowOff>108058</xdr:rowOff>
    </xdr:from>
    <xdr:to>
      <xdr:col>14</xdr:col>
      <xdr:colOff>735968</xdr:colOff>
      <xdr:row>33</xdr:row>
      <xdr:rowOff>289613</xdr:rowOff>
    </xdr:to>
    <xdr:cxnSp macro="">
      <xdr:nvCxnSpPr>
        <xdr:cNvPr id="430" name="Straight Arrow Connector 429"/>
        <xdr:cNvCxnSpPr/>
      </xdr:nvCxnSpPr>
      <xdr:spPr>
        <a:xfrm>
          <a:off x="14640654" y="1293868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10886</xdr:colOff>
      <xdr:row>31</xdr:row>
      <xdr:rowOff>174173</xdr:rowOff>
    </xdr:from>
    <xdr:to>
      <xdr:col>13</xdr:col>
      <xdr:colOff>18144</xdr:colOff>
      <xdr:row>32</xdr:row>
      <xdr:rowOff>7214</xdr:rowOff>
    </xdr:to>
    <xdr:cxnSp macro="">
      <xdr:nvCxnSpPr>
        <xdr:cNvPr id="431" name="Straight Arrow Connector 430"/>
        <xdr:cNvCxnSpPr/>
      </xdr:nvCxnSpPr>
      <xdr:spPr>
        <a:xfrm flipH="1">
          <a:off x="12750800" y="12119430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21773</xdr:colOff>
      <xdr:row>31</xdr:row>
      <xdr:rowOff>166915</xdr:rowOff>
    </xdr:from>
    <xdr:to>
      <xdr:col>13</xdr:col>
      <xdr:colOff>968830</xdr:colOff>
      <xdr:row>32</xdr:row>
      <xdr:rowOff>76201</xdr:rowOff>
    </xdr:to>
    <xdr:cxnSp macro="">
      <xdr:nvCxnSpPr>
        <xdr:cNvPr id="432" name="Straight Connector 431"/>
        <xdr:cNvCxnSpPr/>
      </xdr:nvCxnSpPr>
      <xdr:spPr>
        <a:xfrm>
          <a:off x="12761687" y="12112172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471716</xdr:colOff>
      <xdr:row>31</xdr:row>
      <xdr:rowOff>341087</xdr:rowOff>
    </xdr:from>
    <xdr:to>
      <xdr:col>13</xdr:col>
      <xdr:colOff>475344</xdr:colOff>
      <xdr:row>32</xdr:row>
      <xdr:rowOff>188643</xdr:rowOff>
    </xdr:to>
    <xdr:cxnSp macro="">
      <xdr:nvCxnSpPr>
        <xdr:cNvPr id="433" name="Straight Arrow Connector 432"/>
        <xdr:cNvCxnSpPr/>
      </xdr:nvCxnSpPr>
      <xdr:spPr>
        <a:xfrm flipH="1">
          <a:off x="13211630" y="12286344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34</xdr:row>
      <xdr:rowOff>276802</xdr:rowOff>
    </xdr:from>
    <xdr:to>
      <xdr:col>14</xdr:col>
      <xdr:colOff>1146038</xdr:colOff>
      <xdr:row>35</xdr:row>
      <xdr:rowOff>16335</xdr:rowOff>
    </xdr:to>
    <xdr:cxnSp macro="">
      <xdr:nvCxnSpPr>
        <xdr:cNvPr id="434" name="Straight Arrow Connector 433"/>
        <xdr:cNvCxnSpPr/>
      </xdr:nvCxnSpPr>
      <xdr:spPr>
        <a:xfrm>
          <a:off x="15050724" y="13550116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33</xdr:row>
      <xdr:rowOff>185059</xdr:rowOff>
    </xdr:from>
    <xdr:to>
      <xdr:col>14</xdr:col>
      <xdr:colOff>1149271</xdr:colOff>
      <xdr:row>34</xdr:row>
      <xdr:rowOff>285808</xdr:rowOff>
    </xdr:to>
    <xdr:cxnSp macro="">
      <xdr:nvCxnSpPr>
        <xdr:cNvPr id="435" name="Straight Connector 434"/>
        <xdr:cNvCxnSpPr/>
      </xdr:nvCxnSpPr>
      <xdr:spPr>
        <a:xfrm>
          <a:off x="13693407" y="13015688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33</xdr:row>
      <xdr:rowOff>79829</xdr:rowOff>
    </xdr:from>
    <xdr:to>
      <xdr:col>13</xdr:col>
      <xdr:colOff>961572</xdr:colOff>
      <xdr:row>33</xdr:row>
      <xdr:rowOff>366443</xdr:rowOff>
    </xdr:to>
    <xdr:cxnSp macro="">
      <xdr:nvCxnSpPr>
        <xdr:cNvPr id="436" name="Straight Arrow Connector 435"/>
        <xdr:cNvCxnSpPr/>
      </xdr:nvCxnSpPr>
      <xdr:spPr>
        <a:xfrm flipH="1">
          <a:off x="13694228" y="12910458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33</xdr:row>
      <xdr:rowOff>380358</xdr:rowOff>
    </xdr:from>
    <xdr:to>
      <xdr:col>14</xdr:col>
      <xdr:colOff>271826</xdr:colOff>
      <xdr:row>34</xdr:row>
      <xdr:rowOff>121280</xdr:rowOff>
    </xdr:to>
    <xdr:cxnSp macro="">
      <xdr:nvCxnSpPr>
        <xdr:cNvPr id="437" name="Straight Arrow Connector 436"/>
        <xdr:cNvCxnSpPr/>
      </xdr:nvCxnSpPr>
      <xdr:spPr>
        <a:xfrm>
          <a:off x="14176512" y="13210987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34</xdr:row>
      <xdr:rowOff>115316</xdr:rowOff>
    </xdr:from>
    <xdr:to>
      <xdr:col>14</xdr:col>
      <xdr:colOff>732339</xdr:colOff>
      <xdr:row>34</xdr:row>
      <xdr:rowOff>296871</xdr:rowOff>
    </xdr:to>
    <xdr:cxnSp macro="">
      <xdr:nvCxnSpPr>
        <xdr:cNvPr id="438" name="Straight Arrow Connector 437"/>
        <xdr:cNvCxnSpPr/>
      </xdr:nvCxnSpPr>
      <xdr:spPr>
        <a:xfrm>
          <a:off x="14637025" y="1338863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32</xdr:row>
      <xdr:rowOff>181430</xdr:rowOff>
    </xdr:from>
    <xdr:to>
      <xdr:col>13</xdr:col>
      <xdr:colOff>14515</xdr:colOff>
      <xdr:row>33</xdr:row>
      <xdr:rowOff>14471</xdr:rowOff>
    </xdr:to>
    <xdr:cxnSp macro="">
      <xdr:nvCxnSpPr>
        <xdr:cNvPr id="439" name="Straight Arrow Connector 438"/>
        <xdr:cNvCxnSpPr/>
      </xdr:nvCxnSpPr>
      <xdr:spPr>
        <a:xfrm flipH="1">
          <a:off x="12747171" y="12569373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32</xdr:row>
      <xdr:rowOff>174172</xdr:rowOff>
    </xdr:from>
    <xdr:to>
      <xdr:col>13</xdr:col>
      <xdr:colOff>965201</xdr:colOff>
      <xdr:row>33</xdr:row>
      <xdr:rowOff>83458</xdr:rowOff>
    </xdr:to>
    <xdr:cxnSp macro="">
      <xdr:nvCxnSpPr>
        <xdr:cNvPr id="440" name="Straight Connector 439"/>
        <xdr:cNvCxnSpPr/>
      </xdr:nvCxnSpPr>
      <xdr:spPr>
        <a:xfrm>
          <a:off x="12758058" y="12562115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341087</xdr:colOff>
      <xdr:row>32</xdr:row>
      <xdr:rowOff>279401</xdr:rowOff>
    </xdr:from>
    <xdr:to>
      <xdr:col>13</xdr:col>
      <xdr:colOff>344715</xdr:colOff>
      <xdr:row>33</xdr:row>
      <xdr:rowOff>126957</xdr:rowOff>
    </xdr:to>
    <xdr:cxnSp macro="">
      <xdr:nvCxnSpPr>
        <xdr:cNvPr id="441" name="Straight Arrow Connector 440"/>
        <xdr:cNvCxnSpPr/>
      </xdr:nvCxnSpPr>
      <xdr:spPr>
        <a:xfrm flipH="1">
          <a:off x="14732001" y="12667344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1142409</xdr:colOff>
      <xdr:row>35</xdr:row>
      <xdr:rowOff>276802</xdr:rowOff>
    </xdr:from>
    <xdr:to>
      <xdr:col>14</xdr:col>
      <xdr:colOff>1142409</xdr:colOff>
      <xdr:row>36</xdr:row>
      <xdr:rowOff>16335</xdr:rowOff>
    </xdr:to>
    <xdr:cxnSp macro="">
      <xdr:nvCxnSpPr>
        <xdr:cNvPr id="442" name="Straight Arrow Connector 441"/>
        <xdr:cNvCxnSpPr/>
      </xdr:nvCxnSpPr>
      <xdr:spPr>
        <a:xfrm>
          <a:off x="15047095" y="13992802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949864</xdr:colOff>
      <xdr:row>34</xdr:row>
      <xdr:rowOff>185060</xdr:rowOff>
    </xdr:from>
    <xdr:to>
      <xdr:col>14</xdr:col>
      <xdr:colOff>1145642</xdr:colOff>
      <xdr:row>35</xdr:row>
      <xdr:rowOff>285808</xdr:rowOff>
    </xdr:to>
    <xdr:cxnSp macro="">
      <xdr:nvCxnSpPr>
        <xdr:cNvPr id="443" name="Straight Connector 442"/>
        <xdr:cNvCxnSpPr/>
      </xdr:nvCxnSpPr>
      <xdr:spPr>
        <a:xfrm>
          <a:off x="13689778" y="13458374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950685</xdr:colOff>
      <xdr:row>34</xdr:row>
      <xdr:rowOff>79830</xdr:rowOff>
    </xdr:from>
    <xdr:to>
      <xdr:col>13</xdr:col>
      <xdr:colOff>957943</xdr:colOff>
      <xdr:row>34</xdr:row>
      <xdr:rowOff>366444</xdr:rowOff>
    </xdr:to>
    <xdr:cxnSp macro="">
      <xdr:nvCxnSpPr>
        <xdr:cNvPr id="444" name="Straight Arrow Connector 443"/>
        <xdr:cNvCxnSpPr/>
      </xdr:nvCxnSpPr>
      <xdr:spPr>
        <a:xfrm flipH="1">
          <a:off x="13690599" y="13353144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268197</xdr:colOff>
      <xdr:row>34</xdr:row>
      <xdr:rowOff>380359</xdr:rowOff>
    </xdr:from>
    <xdr:to>
      <xdr:col>14</xdr:col>
      <xdr:colOff>268197</xdr:colOff>
      <xdr:row>35</xdr:row>
      <xdr:rowOff>121280</xdr:rowOff>
    </xdr:to>
    <xdr:cxnSp macro="">
      <xdr:nvCxnSpPr>
        <xdr:cNvPr id="445" name="Straight Arrow Connector 444"/>
        <xdr:cNvCxnSpPr/>
      </xdr:nvCxnSpPr>
      <xdr:spPr>
        <a:xfrm>
          <a:off x="14172883" y="13653673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728710</xdr:colOff>
      <xdr:row>35</xdr:row>
      <xdr:rowOff>115316</xdr:rowOff>
    </xdr:from>
    <xdr:to>
      <xdr:col>14</xdr:col>
      <xdr:colOff>728710</xdr:colOff>
      <xdr:row>35</xdr:row>
      <xdr:rowOff>296871</xdr:rowOff>
    </xdr:to>
    <xdr:cxnSp macro="">
      <xdr:nvCxnSpPr>
        <xdr:cNvPr id="446" name="Straight Arrow Connector 445"/>
        <xdr:cNvCxnSpPr/>
      </xdr:nvCxnSpPr>
      <xdr:spPr>
        <a:xfrm>
          <a:off x="14633396" y="1383131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3628</xdr:colOff>
      <xdr:row>33</xdr:row>
      <xdr:rowOff>181430</xdr:rowOff>
    </xdr:from>
    <xdr:to>
      <xdr:col>13</xdr:col>
      <xdr:colOff>10886</xdr:colOff>
      <xdr:row>34</xdr:row>
      <xdr:rowOff>14472</xdr:rowOff>
    </xdr:to>
    <xdr:cxnSp macro="">
      <xdr:nvCxnSpPr>
        <xdr:cNvPr id="447" name="Straight Arrow Connector 446"/>
        <xdr:cNvCxnSpPr/>
      </xdr:nvCxnSpPr>
      <xdr:spPr>
        <a:xfrm flipH="1">
          <a:off x="12743542" y="13012059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14515</xdr:colOff>
      <xdr:row>33</xdr:row>
      <xdr:rowOff>174172</xdr:rowOff>
    </xdr:from>
    <xdr:to>
      <xdr:col>13</xdr:col>
      <xdr:colOff>961572</xdr:colOff>
      <xdr:row>34</xdr:row>
      <xdr:rowOff>83459</xdr:rowOff>
    </xdr:to>
    <xdr:cxnSp macro="">
      <xdr:nvCxnSpPr>
        <xdr:cNvPr id="448" name="Straight Connector 447"/>
        <xdr:cNvCxnSpPr/>
      </xdr:nvCxnSpPr>
      <xdr:spPr>
        <a:xfrm>
          <a:off x="12754429" y="13004801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315687</xdr:colOff>
      <xdr:row>33</xdr:row>
      <xdr:rowOff>283030</xdr:rowOff>
    </xdr:from>
    <xdr:to>
      <xdr:col>13</xdr:col>
      <xdr:colOff>319315</xdr:colOff>
      <xdr:row>34</xdr:row>
      <xdr:rowOff>130587</xdr:rowOff>
    </xdr:to>
    <xdr:cxnSp macro="">
      <xdr:nvCxnSpPr>
        <xdr:cNvPr id="449" name="Straight Arrow Connector 448"/>
        <xdr:cNvCxnSpPr/>
      </xdr:nvCxnSpPr>
      <xdr:spPr>
        <a:xfrm flipH="1">
          <a:off x="14706601" y="13113659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36</xdr:row>
      <xdr:rowOff>269544</xdr:rowOff>
    </xdr:from>
    <xdr:to>
      <xdr:col>14</xdr:col>
      <xdr:colOff>1146038</xdr:colOff>
      <xdr:row>37</xdr:row>
      <xdr:rowOff>9078</xdr:rowOff>
    </xdr:to>
    <xdr:cxnSp macro="">
      <xdr:nvCxnSpPr>
        <xdr:cNvPr id="450" name="Straight Arrow Connector 449"/>
        <xdr:cNvCxnSpPr/>
      </xdr:nvCxnSpPr>
      <xdr:spPr>
        <a:xfrm>
          <a:off x="15050724" y="14428230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35</xdr:row>
      <xdr:rowOff>177802</xdr:rowOff>
    </xdr:from>
    <xdr:to>
      <xdr:col>14</xdr:col>
      <xdr:colOff>1149271</xdr:colOff>
      <xdr:row>36</xdr:row>
      <xdr:rowOff>278550</xdr:rowOff>
    </xdr:to>
    <xdr:cxnSp macro="">
      <xdr:nvCxnSpPr>
        <xdr:cNvPr id="451" name="Straight Connector 450"/>
        <xdr:cNvCxnSpPr/>
      </xdr:nvCxnSpPr>
      <xdr:spPr>
        <a:xfrm>
          <a:off x="13693407" y="13893802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35</xdr:row>
      <xdr:rowOff>72572</xdr:rowOff>
    </xdr:from>
    <xdr:to>
      <xdr:col>13</xdr:col>
      <xdr:colOff>961572</xdr:colOff>
      <xdr:row>35</xdr:row>
      <xdr:rowOff>359186</xdr:rowOff>
    </xdr:to>
    <xdr:cxnSp macro="">
      <xdr:nvCxnSpPr>
        <xdr:cNvPr id="452" name="Straight Arrow Connector 451"/>
        <xdr:cNvCxnSpPr/>
      </xdr:nvCxnSpPr>
      <xdr:spPr>
        <a:xfrm flipH="1">
          <a:off x="13694228" y="13788572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35</xdr:row>
      <xdr:rowOff>373101</xdr:rowOff>
    </xdr:from>
    <xdr:to>
      <xdr:col>14</xdr:col>
      <xdr:colOff>271826</xdr:colOff>
      <xdr:row>36</xdr:row>
      <xdr:rowOff>114022</xdr:rowOff>
    </xdr:to>
    <xdr:cxnSp macro="">
      <xdr:nvCxnSpPr>
        <xdr:cNvPr id="453" name="Straight Arrow Connector 452"/>
        <xdr:cNvCxnSpPr/>
      </xdr:nvCxnSpPr>
      <xdr:spPr>
        <a:xfrm>
          <a:off x="14176512" y="14089101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36</xdr:row>
      <xdr:rowOff>108058</xdr:rowOff>
    </xdr:from>
    <xdr:to>
      <xdr:col>14</xdr:col>
      <xdr:colOff>732339</xdr:colOff>
      <xdr:row>36</xdr:row>
      <xdr:rowOff>289613</xdr:rowOff>
    </xdr:to>
    <xdr:cxnSp macro="">
      <xdr:nvCxnSpPr>
        <xdr:cNvPr id="454" name="Straight Arrow Connector 453"/>
        <xdr:cNvCxnSpPr/>
      </xdr:nvCxnSpPr>
      <xdr:spPr>
        <a:xfrm>
          <a:off x="14637025" y="14266744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34</xdr:row>
      <xdr:rowOff>174173</xdr:rowOff>
    </xdr:from>
    <xdr:to>
      <xdr:col>13</xdr:col>
      <xdr:colOff>14515</xdr:colOff>
      <xdr:row>35</xdr:row>
      <xdr:rowOff>7214</xdr:rowOff>
    </xdr:to>
    <xdr:cxnSp macro="">
      <xdr:nvCxnSpPr>
        <xdr:cNvPr id="455" name="Straight Arrow Connector 454"/>
        <xdr:cNvCxnSpPr/>
      </xdr:nvCxnSpPr>
      <xdr:spPr>
        <a:xfrm flipH="1">
          <a:off x="12747171" y="13447487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34</xdr:row>
      <xdr:rowOff>166915</xdr:rowOff>
    </xdr:from>
    <xdr:to>
      <xdr:col>13</xdr:col>
      <xdr:colOff>965201</xdr:colOff>
      <xdr:row>35</xdr:row>
      <xdr:rowOff>76201</xdr:rowOff>
    </xdr:to>
    <xdr:cxnSp macro="">
      <xdr:nvCxnSpPr>
        <xdr:cNvPr id="456" name="Straight Connector 455"/>
        <xdr:cNvCxnSpPr/>
      </xdr:nvCxnSpPr>
      <xdr:spPr>
        <a:xfrm>
          <a:off x="12758058" y="13440229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341087</xdr:colOff>
      <xdr:row>34</xdr:row>
      <xdr:rowOff>279402</xdr:rowOff>
    </xdr:from>
    <xdr:to>
      <xdr:col>13</xdr:col>
      <xdr:colOff>344715</xdr:colOff>
      <xdr:row>35</xdr:row>
      <xdr:rowOff>126958</xdr:rowOff>
    </xdr:to>
    <xdr:cxnSp macro="">
      <xdr:nvCxnSpPr>
        <xdr:cNvPr id="457" name="Straight Arrow Connector 456"/>
        <xdr:cNvCxnSpPr/>
      </xdr:nvCxnSpPr>
      <xdr:spPr>
        <a:xfrm flipH="1">
          <a:off x="14732001" y="13552716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1146039</xdr:colOff>
      <xdr:row>37</xdr:row>
      <xdr:rowOff>265915</xdr:rowOff>
    </xdr:from>
    <xdr:to>
      <xdr:col>14</xdr:col>
      <xdr:colOff>1146039</xdr:colOff>
      <xdr:row>38</xdr:row>
      <xdr:rowOff>5448</xdr:rowOff>
    </xdr:to>
    <xdr:cxnSp macro="">
      <xdr:nvCxnSpPr>
        <xdr:cNvPr id="458" name="Straight Arrow Connector 457"/>
        <xdr:cNvCxnSpPr/>
      </xdr:nvCxnSpPr>
      <xdr:spPr>
        <a:xfrm>
          <a:off x="15050725" y="14867286"/>
          <a:ext cx="0" cy="182219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953494</xdr:colOff>
      <xdr:row>36</xdr:row>
      <xdr:rowOff>174172</xdr:rowOff>
    </xdr:from>
    <xdr:to>
      <xdr:col>14</xdr:col>
      <xdr:colOff>1149272</xdr:colOff>
      <xdr:row>37</xdr:row>
      <xdr:rowOff>274921</xdr:rowOff>
    </xdr:to>
    <xdr:cxnSp macro="">
      <xdr:nvCxnSpPr>
        <xdr:cNvPr id="459" name="Straight Connector 458"/>
        <xdr:cNvCxnSpPr/>
      </xdr:nvCxnSpPr>
      <xdr:spPr>
        <a:xfrm>
          <a:off x="13693408" y="14332858"/>
          <a:ext cx="1360550" cy="543434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954315</xdr:colOff>
      <xdr:row>36</xdr:row>
      <xdr:rowOff>68942</xdr:rowOff>
    </xdr:from>
    <xdr:to>
      <xdr:col>13</xdr:col>
      <xdr:colOff>961573</xdr:colOff>
      <xdr:row>36</xdr:row>
      <xdr:rowOff>355556</xdr:rowOff>
    </xdr:to>
    <xdr:cxnSp macro="">
      <xdr:nvCxnSpPr>
        <xdr:cNvPr id="460" name="Straight Arrow Connector 459"/>
        <xdr:cNvCxnSpPr/>
      </xdr:nvCxnSpPr>
      <xdr:spPr>
        <a:xfrm flipH="1">
          <a:off x="13694229" y="14227628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271827</xdr:colOff>
      <xdr:row>36</xdr:row>
      <xdr:rowOff>369471</xdr:rowOff>
    </xdr:from>
    <xdr:to>
      <xdr:col>14</xdr:col>
      <xdr:colOff>271827</xdr:colOff>
      <xdr:row>37</xdr:row>
      <xdr:rowOff>110393</xdr:rowOff>
    </xdr:to>
    <xdr:cxnSp macro="">
      <xdr:nvCxnSpPr>
        <xdr:cNvPr id="461" name="Straight Arrow Connector 460"/>
        <xdr:cNvCxnSpPr/>
      </xdr:nvCxnSpPr>
      <xdr:spPr>
        <a:xfrm>
          <a:off x="14176513" y="14528157"/>
          <a:ext cx="0" cy="18360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732340</xdr:colOff>
      <xdr:row>37</xdr:row>
      <xdr:rowOff>104429</xdr:rowOff>
    </xdr:from>
    <xdr:to>
      <xdr:col>14</xdr:col>
      <xdr:colOff>732340</xdr:colOff>
      <xdr:row>37</xdr:row>
      <xdr:rowOff>285984</xdr:rowOff>
    </xdr:to>
    <xdr:cxnSp macro="">
      <xdr:nvCxnSpPr>
        <xdr:cNvPr id="462" name="Straight Arrow Connector 461"/>
        <xdr:cNvCxnSpPr/>
      </xdr:nvCxnSpPr>
      <xdr:spPr>
        <a:xfrm>
          <a:off x="14637026" y="1470580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7258</xdr:colOff>
      <xdr:row>35</xdr:row>
      <xdr:rowOff>170543</xdr:rowOff>
    </xdr:from>
    <xdr:to>
      <xdr:col>13</xdr:col>
      <xdr:colOff>14516</xdr:colOff>
      <xdr:row>36</xdr:row>
      <xdr:rowOff>3584</xdr:rowOff>
    </xdr:to>
    <xdr:cxnSp macro="">
      <xdr:nvCxnSpPr>
        <xdr:cNvPr id="463" name="Straight Arrow Connector 462"/>
        <xdr:cNvCxnSpPr/>
      </xdr:nvCxnSpPr>
      <xdr:spPr>
        <a:xfrm flipH="1">
          <a:off x="12747172" y="13886543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18145</xdr:colOff>
      <xdr:row>35</xdr:row>
      <xdr:rowOff>163285</xdr:rowOff>
    </xdr:from>
    <xdr:to>
      <xdr:col>13</xdr:col>
      <xdr:colOff>965202</xdr:colOff>
      <xdr:row>36</xdr:row>
      <xdr:rowOff>72571</xdr:rowOff>
    </xdr:to>
    <xdr:cxnSp macro="">
      <xdr:nvCxnSpPr>
        <xdr:cNvPr id="464" name="Straight Connector 463"/>
        <xdr:cNvCxnSpPr/>
      </xdr:nvCxnSpPr>
      <xdr:spPr>
        <a:xfrm>
          <a:off x="12758059" y="13879285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359231</xdr:colOff>
      <xdr:row>35</xdr:row>
      <xdr:rowOff>290285</xdr:rowOff>
    </xdr:from>
    <xdr:to>
      <xdr:col>13</xdr:col>
      <xdr:colOff>362859</xdr:colOff>
      <xdr:row>36</xdr:row>
      <xdr:rowOff>137841</xdr:rowOff>
    </xdr:to>
    <xdr:cxnSp macro="">
      <xdr:nvCxnSpPr>
        <xdr:cNvPr id="465" name="Straight Arrow Connector 464"/>
        <xdr:cNvCxnSpPr/>
      </xdr:nvCxnSpPr>
      <xdr:spPr>
        <a:xfrm flipH="1">
          <a:off x="14750145" y="14006285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26504</xdr:colOff>
      <xdr:row>37</xdr:row>
      <xdr:rowOff>241852</xdr:rowOff>
    </xdr:from>
    <xdr:to>
      <xdr:col>11</xdr:col>
      <xdr:colOff>26957</xdr:colOff>
      <xdr:row>37</xdr:row>
      <xdr:rowOff>438413</xdr:rowOff>
    </xdr:to>
    <xdr:cxnSp macro="">
      <xdr:nvCxnSpPr>
        <xdr:cNvPr id="536" name="Straight Arrow Connector 535"/>
        <xdr:cNvCxnSpPr/>
      </xdr:nvCxnSpPr>
      <xdr:spPr>
        <a:xfrm>
          <a:off x="10436087" y="14789426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20071</xdr:colOff>
      <xdr:row>35</xdr:row>
      <xdr:rowOff>258720</xdr:rowOff>
    </xdr:from>
    <xdr:to>
      <xdr:col>13</xdr:col>
      <xdr:colOff>6776</xdr:colOff>
      <xdr:row>37</xdr:row>
      <xdr:rowOff>247175</xdr:rowOff>
    </xdr:to>
    <xdr:cxnSp macro="">
      <xdr:nvCxnSpPr>
        <xdr:cNvPr id="537" name="Straight Connector 536"/>
        <xdr:cNvCxnSpPr/>
      </xdr:nvCxnSpPr>
      <xdr:spPr>
        <a:xfrm flipV="1">
          <a:off x="10429654" y="13925024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374373</xdr:colOff>
      <xdr:row>37</xdr:row>
      <xdr:rowOff>129208</xdr:rowOff>
    </xdr:from>
    <xdr:to>
      <xdr:col>11</xdr:col>
      <xdr:colOff>382241</xdr:colOff>
      <xdr:row>37</xdr:row>
      <xdr:rowOff>301287</xdr:rowOff>
    </xdr:to>
    <xdr:cxnSp macro="">
      <xdr:nvCxnSpPr>
        <xdr:cNvPr id="538" name="Straight Arrow Connector 537"/>
        <xdr:cNvCxnSpPr/>
      </xdr:nvCxnSpPr>
      <xdr:spPr>
        <a:xfrm>
          <a:off x="10783956" y="14676782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758687</xdr:colOff>
      <xdr:row>36</xdr:row>
      <xdr:rowOff>417443</xdr:rowOff>
    </xdr:from>
    <xdr:to>
      <xdr:col>11</xdr:col>
      <xdr:colOff>759139</xdr:colOff>
      <xdr:row>37</xdr:row>
      <xdr:rowOff>162770</xdr:rowOff>
    </xdr:to>
    <xdr:cxnSp macro="">
      <xdr:nvCxnSpPr>
        <xdr:cNvPr id="539" name="Straight Arrow Connector 538"/>
        <xdr:cNvCxnSpPr/>
      </xdr:nvCxnSpPr>
      <xdr:spPr>
        <a:xfrm>
          <a:off x="11168270" y="14524382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1093304</xdr:colOff>
      <xdr:row>36</xdr:row>
      <xdr:rowOff>304800</xdr:rowOff>
    </xdr:from>
    <xdr:to>
      <xdr:col>11</xdr:col>
      <xdr:colOff>1099788</xdr:colOff>
      <xdr:row>37</xdr:row>
      <xdr:rowOff>28602</xdr:rowOff>
    </xdr:to>
    <xdr:cxnSp macro="">
      <xdr:nvCxnSpPr>
        <xdr:cNvPr id="540" name="Straight Arrow Connector 539"/>
        <xdr:cNvCxnSpPr/>
      </xdr:nvCxnSpPr>
      <xdr:spPr>
        <a:xfrm>
          <a:off x="11502887" y="14411739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647500</xdr:colOff>
      <xdr:row>36</xdr:row>
      <xdr:rowOff>23191</xdr:rowOff>
    </xdr:from>
    <xdr:to>
      <xdr:col>12</xdr:col>
      <xdr:colOff>649356</xdr:colOff>
      <xdr:row>36</xdr:row>
      <xdr:rowOff>204697</xdr:rowOff>
    </xdr:to>
    <xdr:cxnSp macro="">
      <xdr:nvCxnSpPr>
        <xdr:cNvPr id="541" name="Straight Arrow Connector 540"/>
        <xdr:cNvCxnSpPr/>
      </xdr:nvCxnSpPr>
      <xdr:spPr>
        <a:xfrm flipH="1">
          <a:off x="12223274" y="14130130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907774</xdr:colOff>
      <xdr:row>35</xdr:row>
      <xdr:rowOff>371061</xdr:rowOff>
    </xdr:from>
    <xdr:to>
      <xdr:col>12</xdr:col>
      <xdr:colOff>908697</xdr:colOff>
      <xdr:row>36</xdr:row>
      <xdr:rowOff>104714</xdr:rowOff>
    </xdr:to>
    <xdr:cxnSp macro="">
      <xdr:nvCxnSpPr>
        <xdr:cNvPr id="542" name="Straight Arrow Connector 541"/>
        <xdr:cNvCxnSpPr/>
      </xdr:nvCxnSpPr>
      <xdr:spPr>
        <a:xfrm>
          <a:off x="12483548" y="14037365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26311</xdr:colOff>
      <xdr:row>36</xdr:row>
      <xdr:rowOff>231610</xdr:rowOff>
    </xdr:from>
    <xdr:to>
      <xdr:col>11</xdr:col>
      <xdr:colOff>26764</xdr:colOff>
      <xdr:row>36</xdr:row>
      <xdr:rowOff>428171</xdr:rowOff>
    </xdr:to>
    <xdr:cxnSp macro="">
      <xdr:nvCxnSpPr>
        <xdr:cNvPr id="552" name="Straight Arrow Connector 551"/>
        <xdr:cNvCxnSpPr/>
      </xdr:nvCxnSpPr>
      <xdr:spPr>
        <a:xfrm>
          <a:off x="10435894" y="14338549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19878</xdr:colOff>
      <xdr:row>34</xdr:row>
      <xdr:rowOff>248477</xdr:rowOff>
    </xdr:from>
    <xdr:to>
      <xdr:col>13</xdr:col>
      <xdr:colOff>6583</xdr:colOff>
      <xdr:row>36</xdr:row>
      <xdr:rowOff>236933</xdr:rowOff>
    </xdr:to>
    <xdr:cxnSp macro="">
      <xdr:nvCxnSpPr>
        <xdr:cNvPr id="553" name="Straight Connector 552"/>
        <xdr:cNvCxnSpPr/>
      </xdr:nvCxnSpPr>
      <xdr:spPr>
        <a:xfrm flipV="1">
          <a:off x="10429461" y="13474147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374180</xdr:colOff>
      <xdr:row>36</xdr:row>
      <xdr:rowOff>118966</xdr:rowOff>
    </xdr:from>
    <xdr:to>
      <xdr:col>11</xdr:col>
      <xdr:colOff>382048</xdr:colOff>
      <xdr:row>36</xdr:row>
      <xdr:rowOff>291045</xdr:rowOff>
    </xdr:to>
    <xdr:cxnSp macro="">
      <xdr:nvCxnSpPr>
        <xdr:cNvPr id="554" name="Straight Arrow Connector 553"/>
        <xdr:cNvCxnSpPr/>
      </xdr:nvCxnSpPr>
      <xdr:spPr>
        <a:xfrm>
          <a:off x="10783763" y="14225905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758494</xdr:colOff>
      <xdr:row>35</xdr:row>
      <xdr:rowOff>407201</xdr:rowOff>
    </xdr:from>
    <xdr:to>
      <xdr:col>11</xdr:col>
      <xdr:colOff>758946</xdr:colOff>
      <xdr:row>36</xdr:row>
      <xdr:rowOff>152528</xdr:rowOff>
    </xdr:to>
    <xdr:cxnSp macro="">
      <xdr:nvCxnSpPr>
        <xdr:cNvPr id="555" name="Straight Arrow Connector 554"/>
        <xdr:cNvCxnSpPr/>
      </xdr:nvCxnSpPr>
      <xdr:spPr>
        <a:xfrm>
          <a:off x="11168077" y="14073505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1093111</xdr:colOff>
      <xdr:row>35</xdr:row>
      <xdr:rowOff>294558</xdr:rowOff>
    </xdr:from>
    <xdr:to>
      <xdr:col>11</xdr:col>
      <xdr:colOff>1099595</xdr:colOff>
      <xdr:row>36</xdr:row>
      <xdr:rowOff>18360</xdr:rowOff>
    </xdr:to>
    <xdr:cxnSp macro="">
      <xdr:nvCxnSpPr>
        <xdr:cNvPr id="556" name="Straight Arrow Connector 555"/>
        <xdr:cNvCxnSpPr/>
      </xdr:nvCxnSpPr>
      <xdr:spPr>
        <a:xfrm>
          <a:off x="11502694" y="13960862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647307</xdr:colOff>
      <xdr:row>35</xdr:row>
      <xdr:rowOff>12949</xdr:rowOff>
    </xdr:from>
    <xdr:to>
      <xdr:col>12</xdr:col>
      <xdr:colOff>649163</xdr:colOff>
      <xdr:row>35</xdr:row>
      <xdr:rowOff>194455</xdr:rowOff>
    </xdr:to>
    <xdr:cxnSp macro="">
      <xdr:nvCxnSpPr>
        <xdr:cNvPr id="557" name="Straight Arrow Connector 556"/>
        <xdr:cNvCxnSpPr/>
      </xdr:nvCxnSpPr>
      <xdr:spPr>
        <a:xfrm flipH="1">
          <a:off x="12223081" y="13679253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907581</xdr:colOff>
      <xdr:row>34</xdr:row>
      <xdr:rowOff>360818</xdr:rowOff>
    </xdr:from>
    <xdr:to>
      <xdr:col>12</xdr:col>
      <xdr:colOff>908504</xdr:colOff>
      <xdr:row>35</xdr:row>
      <xdr:rowOff>94472</xdr:rowOff>
    </xdr:to>
    <xdr:cxnSp macro="">
      <xdr:nvCxnSpPr>
        <xdr:cNvPr id="558" name="Straight Arrow Connector 557"/>
        <xdr:cNvCxnSpPr/>
      </xdr:nvCxnSpPr>
      <xdr:spPr>
        <a:xfrm>
          <a:off x="12483355" y="13586488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26311</xdr:colOff>
      <xdr:row>35</xdr:row>
      <xdr:rowOff>238238</xdr:rowOff>
    </xdr:from>
    <xdr:to>
      <xdr:col>11</xdr:col>
      <xdr:colOff>26764</xdr:colOff>
      <xdr:row>35</xdr:row>
      <xdr:rowOff>434799</xdr:rowOff>
    </xdr:to>
    <xdr:cxnSp macro="">
      <xdr:nvCxnSpPr>
        <xdr:cNvPr id="559" name="Straight Arrow Connector 558"/>
        <xdr:cNvCxnSpPr/>
      </xdr:nvCxnSpPr>
      <xdr:spPr>
        <a:xfrm>
          <a:off x="10435894" y="13904542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19878</xdr:colOff>
      <xdr:row>33</xdr:row>
      <xdr:rowOff>255105</xdr:rowOff>
    </xdr:from>
    <xdr:to>
      <xdr:col>13</xdr:col>
      <xdr:colOff>6583</xdr:colOff>
      <xdr:row>35</xdr:row>
      <xdr:rowOff>243561</xdr:rowOff>
    </xdr:to>
    <xdr:cxnSp macro="">
      <xdr:nvCxnSpPr>
        <xdr:cNvPr id="560" name="Straight Connector 559"/>
        <xdr:cNvCxnSpPr/>
      </xdr:nvCxnSpPr>
      <xdr:spPr>
        <a:xfrm flipV="1">
          <a:off x="10429461" y="13040140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374180</xdr:colOff>
      <xdr:row>35</xdr:row>
      <xdr:rowOff>125594</xdr:rowOff>
    </xdr:from>
    <xdr:to>
      <xdr:col>11</xdr:col>
      <xdr:colOff>382048</xdr:colOff>
      <xdr:row>35</xdr:row>
      <xdr:rowOff>297673</xdr:rowOff>
    </xdr:to>
    <xdr:cxnSp macro="">
      <xdr:nvCxnSpPr>
        <xdr:cNvPr id="561" name="Straight Arrow Connector 560"/>
        <xdr:cNvCxnSpPr/>
      </xdr:nvCxnSpPr>
      <xdr:spPr>
        <a:xfrm>
          <a:off x="10783763" y="13791898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758494</xdr:colOff>
      <xdr:row>34</xdr:row>
      <xdr:rowOff>413828</xdr:rowOff>
    </xdr:from>
    <xdr:to>
      <xdr:col>11</xdr:col>
      <xdr:colOff>758946</xdr:colOff>
      <xdr:row>35</xdr:row>
      <xdr:rowOff>159156</xdr:rowOff>
    </xdr:to>
    <xdr:cxnSp macro="">
      <xdr:nvCxnSpPr>
        <xdr:cNvPr id="562" name="Straight Arrow Connector 561"/>
        <xdr:cNvCxnSpPr/>
      </xdr:nvCxnSpPr>
      <xdr:spPr>
        <a:xfrm>
          <a:off x="11168077" y="13639498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1093111</xdr:colOff>
      <xdr:row>34</xdr:row>
      <xdr:rowOff>301185</xdr:rowOff>
    </xdr:from>
    <xdr:to>
      <xdr:col>11</xdr:col>
      <xdr:colOff>1099595</xdr:colOff>
      <xdr:row>35</xdr:row>
      <xdr:rowOff>24988</xdr:rowOff>
    </xdr:to>
    <xdr:cxnSp macro="">
      <xdr:nvCxnSpPr>
        <xdr:cNvPr id="563" name="Straight Arrow Connector 562"/>
        <xdr:cNvCxnSpPr/>
      </xdr:nvCxnSpPr>
      <xdr:spPr>
        <a:xfrm>
          <a:off x="11502694" y="13526855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647307</xdr:colOff>
      <xdr:row>34</xdr:row>
      <xdr:rowOff>19576</xdr:rowOff>
    </xdr:from>
    <xdr:to>
      <xdr:col>12</xdr:col>
      <xdr:colOff>649163</xdr:colOff>
      <xdr:row>34</xdr:row>
      <xdr:rowOff>201082</xdr:rowOff>
    </xdr:to>
    <xdr:cxnSp macro="">
      <xdr:nvCxnSpPr>
        <xdr:cNvPr id="564" name="Straight Arrow Connector 563"/>
        <xdr:cNvCxnSpPr/>
      </xdr:nvCxnSpPr>
      <xdr:spPr>
        <a:xfrm flipH="1">
          <a:off x="12223081" y="13245246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907581</xdr:colOff>
      <xdr:row>33</xdr:row>
      <xdr:rowOff>367446</xdr:rowOff>
    </xdr:from>
    <xdr:to>
      <xdr:col>12</xdr:col>
      <xdr:colOff>908504</xdr:colOff>
      <xdr:row>34</xdr:row>
      <xdr:rowOff>101099</xdr:rowOff>
    </xdr:to>
    <xdr:cxnSp macro="">
      <xdr:nvCxnSpPr>
        <xdr:cNvPr id="565" name="Straight Arrow Connector 564"/>
        <xdr:cNvCxnSpPr/>
      </xdr:nvCxnSpPr>
      <xdr:spPr>
        <a:xfrm>
          <a:off x="12483355" y="13152481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26312</xdr:colOff>
      <xdr:row>34</xdr:row>
      <xdr:rowOff>228298</xdr:rowOff>
    </xdr:from>
    <xdr:to>
      <xdr:col>11</xdr:col>
      <xdr:colOff>26765</xdr:colOff>
      <xdr:row>34</xdr:row>
      <xdr:rowOff>424859</xdr:rowOff>
    </xdr:to>
    <xdr:cxnSp macro="">
      <xdr:nvCxnSpPr>
        <xdr:cNvPr id="566" name="Straight Arrow Connector 565"/>
        <xdr:cNvCxnSpPr/>
      </xdr:nvCxnSpPr>
      <xdr:spPr>
        <a:xfrm>
          <a:off x="10435895" y="13453968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19879</xdr:colOff>
      <xdr:row>32</xdr:row>
      <xdr:rowOff>245166</xdr:rowOff>
    </xdr:from>
    <xdr:to>
      <xdr:col>13</xdr:col>
      <xdr:colOff>6584</xdr:colOff>
      <xdr:row>34</xdr:row>
      <xdr:rowOff>233621</xdr:rowOff>
    </xdr:to>
    <xdr:cxnSp macro="">
      <xdr:nvCxnSpPr>
        <xdr:cNvPr id="567" name="Straight Connector 566"/>
        <xdr:cNvCxnSpPr/>
      </xdr:nvCxnSpPr>
      <xdr:spPr>
        <a:xfrm flipV="1">
          <a:off x="10429462" y="12589566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374181</xdr:colOff>
      <xdr:row>34</xdr:row>
      <xdr:rowOff>115654</xdr:rowOff>
    </xdr:from>
    <xdr:to>
      <xdr:col>11</xdr:col>
      <xdr:colOff>382049</xdr:colOff>
      <xdr:row>34</xdr:row>
      <xdr:rowOff>287733</xdr:rowOff>
    </xdr:to>
    <xdr:cxnSp macro="">
      <xdr:nvCxnSpPr>
        <xdr:cNvPr id="568" name="Straight Arrow Connector 567"/>
        <xdr:cNvCxnSpPr/>
      </xdr:nvCxnSpPr>
      <xdr:spPr>
        <a:xfrm>
          <a:off x="10783764" y="13341324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758495</xdr:colOff>
      <xdr:row>33</xdr:row>
      <xdr:rowOff>403889</xdr:rowOff>
    </xdr:from>
    <xdr:to>
      <xdr:col>11</xdr:col>
      <xdr:colOff>758947</xdr:colOff>
      <xdr:row>34</xdr:row>
      <xdr:rowOff>149216</xdr:rowOff>
    </xdr:to>
    <xdr:cxnSp macro="">
      <xdr:nvCxnSpPr>
        <xdr:cNvPr id="569" name="Straight Arrow Connector 568"/>
        <xdr:cNvCxnSpPr/>
      </xdr:nvCxnSpPr>
      <xdr:spPr>
        <a:xfrm>
          <a:off x="11168078" y="13188924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1093112</xdr:colOff>
      <xdr:row>33</xdr:row>
      <xdr:rowOff>291246</xdr:rowOff>
    </xdr:from>
    <xdr:to>
      <xdr:col>11</xdr:col>
      <xdr:colOff>1099596</xdr:colOff>
      <xdr:row>34</xdr:row>
      <xdr:rowOff>15048</xdr:rowOff>
    </xdr:to>
    <xdr:cxnSp macro="">
      <xdr:nvCxnSpPr>
        <xdr:cNvPr id="570" name="Straight Arrow Connector 569"/>
        <xdr:cNvCxnSpPr/>
      </xdr:nvCxnSpPr>
      <xdr:spPr>
        <a:xfrm>
          <a:off x="11502695" y="13076281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647308</xdr:colOff>
      <xdr:row>33</xdr:row>
      <xdr:rowOff>9637</xdr:rowOff>
    </xdr:from>
    <xdr:to>
      <xdr:col>12</xdr:col>
      <xdr:colOff>649164</xdr:colOff>
      <xdr:row>33</xdr:row>
      <xdr:rowOff>191143</xdr:rowOff>
    </xdr:to>
    <xdr:cxnSp macro="">
      <xdr:nvCxnSpPr>
        <xdr:cNvPr id="571" name="Straight Arrow Connector 570"/>
        <xdr:cNvCxnSpPr/>
      </xdr:nvCxnSpPr>
      <xdr:spPr>
        <a:xfrm flipH="1">
          <a:off x="12223082" y="12794672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907582</xdr:colOff>
      <xdr:row>32</xdr:row>
      <xdr:rowOff>357507</xdr:rowOff>
    </xdr:from>
    <xdr:to>
      <xdr:col>12</xdr:col>
      <xdr:colOff>908505</xdr:colOff>
      <xdr:row>33</xdr:row>
      <xdr:rowOff>91160</xdr:rowOff>
    </xdr:to>
    <xdr:cxnSp macro="">
      <xdr:nvCxnSpPr>
        <xdr:cNvPr id="572" name="Straight Arrow Connector 571"/>
        <xdr:cNvCxnSpPr/>
      </xdr:nvCxnSpPr>
      <xdr:spPr>
        <a:xfrm>
          <a:off x="12483356" y="12701907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32937</xdr:colOff>
      <xdr:row>33</xdr:row>
      <xdr:rowOff>231610</xdr:rowOff>
    </xdr:from>
    <xdr:to>
      <xdr:col>11</xdr:col>
      <xdr:colOff>33390</xdr:colOff>
      <xdr:row>33</xdr:row>
      <xdr:rowOff>428171</xdr:rowOff>
    </xdr:to>
    <xdr:cxnSp macro="">
      <xdr:nvCxnSpPr>
        <xdr:cNvPr id="573" name="Straight Arrow Connector 572"/>
        <xdr:cNvCxnSpPr/>
      </xdr:nvCxnSpPr>
      <xdr:spPr>
        <a:xfrm>
          <a:off x="10442520" y="13016645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26504</xdr:colOff>
      <xdr:row>31</xdr:row>
      <xdr:rowOff>248478</xdr:rowOff>
    </xdr:from>
    <xdr:to>
      <xdr:col>13</xdr:col>
      <xdr:colOff>13209</xdr:colOff>
      <xdr:row>33</xdr:row>
      <xdr:rowOff>236933</xdr:rowOff>
    </xdr:to>
    <xdr:cxnSp macro="">
      <xdr:nvCxnSpPr>
        <xdr:cNvPr id="574" name="Straight Connector 573"/>
        <xdr:cNvCxnSpPr/>
      </xdr:nvCxnSpPr>
      <xdr:spPr>
        <a:xfrm flipV="1">
          <a:off x="10436087" y="12152243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380806</xdr:colOff>
      <xdr:row>33</xdr:row>
      <xdr:rowOff>118966</xdr:rowOff>
    </xdr:from>
    <xdr:to>
      <xdr:col>11</xdr:col>
      <xdr:colOff>388674</xdr:colOff>
      <xdr:row>33</xdr:row>
      <xdr:rowOff>291045</xdr:rowOff>
    </xdr:to>
    <xdr:cxnSp macro="">
      <xdr:nvCxnSpPr>
        <xdr:cNvPr id="575" name="Straight Arrow Connector 574"/>
        <xdr:cNvCxnSpPr/>
      </xdr:nvCxnSpPr>
      <xdr:spPr>
        <a:xfrm>
          <a:off x="10790389" y="12904001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765120</xdr:colOff>
      <xdr:row>32</xdr:row>
      <xdr:rowOff>407201</xdr:rowOff>
    </xdr:from>
    <xdr:to>
      <xdr:col>11</xdr:col>
      <xdr:colOff>765572</xdr:colOff>
      <xdr:row>33</xdr:row>
      <xdr:rowOff>152528</xdr:rowOff>
    </xdr:to>
    <xdr:cxnSp macro="">
      <xdr:nvCxnSpPr>
        <xdr:cNvPr id="576" name="Straight Arrow Connector 575"/>
        <xdr:cNvCxnSpPr/>
      </xdr:nvCxnSpPr>
      <xdr:spPr>
        <a:xfrm>
          <a:off x="11174703" y="12751601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1099737</xdr:colOff>
      <xdr:row>32</xdr:row>
      <xdr:rowOff>294558</xdr:rowOff>
    </xdr:from>
    <xdr:to>
      <xdr:col>11</xdr:col>
      <xdr:colOff>1106221</xdr:colOff>
      <xdr:row>33</xdr:row>
      <xdr:rowOff>18360</xdr:rowOff>
    </xdr:to>
    <xdr:cxnSp macro="">
      <xdr:nvCxnSpPr>
        <xdr:cNvPr id="577" name="Straight Arrow Connector 576"/>
        <xdr:cNvCxnSpPr/>
      </xdr:nvCxnSpPr>
      <xdr:spPr>
        <a:xfrm>
          <a:off x="11509320" y="12638958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653933</xdr:colOff>
      <xdr:row>32</xdr:row>
      <xdr:rowOff>12949</xdr:rowOff>
    </xdr:from>
    <xdr:to>
      <xdr:col>12</xdr:col>
      <xdr:colOff>655789</xdr:colOff>
      <xdr:row>32</xdr:row>
      <xdr:rowOff>194455</xdr:rowOff>
    </xdr:to>
    <xdr:cxnSp macro="">
      <xdr:nvCxnSpPr>
        <xdr:cNvPr id="578" name="Straight Arrow Connector 577"/>
        <xdr:cNvCxnSpPr/>
      </xdr:nvCxnSpPr>
      <xdr:spPr>
        <a:xfrm flipH="1">
          <a:off x="12229707" y="12357349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914207</xdr:colOff>
      <xdr:row>31</xdr:row>
      <xdr:rowOff>360819</xdr:rowOff>
    </xdr:from>
    <xdr:to>
      <xdr:col>12</xdr:col>
      <xdr:colOff>915130</xdr:colOff>
      <xdr:row>32</xdr:row>
      <xdr:rowOff>94472</xdr:rowOff>
    </xdr:to>
    <xdr:cxnSp macro="">
      <xdr:nvCxnSpPr>
        <xdr:cNvPr id="579" name="Straight Arrow Connector 578"/>
        <xdr:cNvCxnSpPr/>
      </xdr:nvCxnSpPr>
      <xdr:spPr>
        <a:xfrm>
          <a:off x="12489981" y="12264584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22998</xdr:colOff>
      <xdr:row>32</xdr:row>
      <xdr:rowOff>234924</xdr:rowOff>
    </xdr:from>
    <xdr:to>
      <xdr:col>11</xdr:col>
      <xdr:colOff>23451</xdr:colOff>
      <xdr:row>32</xdr:row>
      <xdr:rowOff>431485</xdr:rowOff>
    </xdr:to>
    <xdr:cxnSp macro="">
      <xdr:nvCxnSpPr>
        <xdr:cNvPr id="580" name="Straight Arrow Connector 579"/>
        <xdr:cNvCxnSpPr/>
      </xdr:nvCxnSpPr>
      <xdr:spPr>
        <a:xfrm>
          <a:off x="10432581" y="12579324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16565</xdr:colOff>
      <xdr:row>30</xdr:row>
      <xdr:rowOff>251792</xdr:rowOff>
    </xdr:from>
    <xdr:to>
      <xdr:col>13</xdr:col>
      <xdr:colOff>3270</xdr:colOff>
      <xdr:row>32</xdr:row>
      <xdr:rowOff>240247</xdr:rowOff>
    </xdr:to>
    <xdr:cxnSp macro="">
      <xdr:nvCxnSpPr>
        <xdr:cNvPr id="581" name="Straight Connector 580"/>
        <xdr:cNvCxnSpPr/>
      </xdr:nvCxnSpPr>
      <xdr:spPr>
        <a:xfrm flipV="1">
          <a:off x="10426148" y="11714922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370867</xdr:colOff>
      <xdr:row>32</xdr:row>
      <xdr:rowOff>122280</xdr:rowOff>
    </xdr:from>
    <xdr:to>
      <xdr:col>11</xdr:col>
      <xdr:colOff>378735</xdr:colOff>
      <xdr:row>32</xdr:row>
      <xdr:rowOff>294359</xdr:rowOff>
    </xdr:to>
    <xdr:cxnSp macro="">
      <xdr:nvCxnSpPr>
        <xdr:cNvPr id="582" name="Straight Arrow Connector 581"/>
        <xdr:cNvCxnSpPr/>
      </xdr:nvCxnSpPr>
      <xdr:spPr>
        <a:xfrm>
          <a:off x="10780450" y="12466680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755181</xdr:colOff>
      <xdr:row>31</xdr:row>
      <xdr:rowOff>410515</xdr:rowOff>
    </xdr:from>
    <xdr:to>
      <xdr:col>11</xdr:col>
      <xdr:colOff>755633</xdr:colOff>
      <xdr:row>32</xdr:row>
      <xdr:rowOff>155842</xdr:rowOff>
    </xdr:to>
    <xdr:cxnSp macro="">
      <xdr:nvCxnSpPr>
        <xdr:cNvPr id="583" name="Straight Arrow Connector 582"/>
        <xdr:cNvCxnSpPr/>
      </xdr:nvCxnSpPr>
      <xdr:spPr>
        <a:xfrm>
          <a:off x="11164764" y="12314280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1089798</xdr:colOff>
      <xdr:row>31</xdr:row>
      <xdr:rowOff>297872</xdr:rowOff>
    </xdr:from>
    <xdr:to>
      <xdr:col>11</xdr:col>
      <xdr:colOff>1096282</xdr:colOff>
      <xdr:row>32</xdr:row>
      <xdr:rowOff>21674</xdr:rowOff>
    </xdr:to>
    <xdr:cxnSp macro="">
      <xdr:nvCxnSpPr>
        <xdr:cNvPr id="584" name="Straight Arrow Connector 583"/>
        <xdr:cNvCxnSpPr/>
      </xdr:nvCxnSpPr>
      <xdr:spPr>
        <a:xfrm>
          <a:off x="11499381" y="12201637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643994</xdr:colOff>
      <xdr:row>31</xdr:row>
      <xdr:rowOff>16263</xdr:rowOff>
    </xdr:from>
    <xdr:to>
      <xdr:col>12</xdr:col>
      <xdr:colOff>645850</xdr:colOff>
      <xdr:row>31</xdr:row>
      <xdr:rowOff>197769</xdr:rowOff>
    </xdr:to>
    <xdr:cxnSp macro="">
      <xdr:nvCxnSpPr>
        <xdr:cNvPr id="585" name="Straight Arrow Connector 584"/>
        <xdr:cNvCxnSpPr/>
      </xdr:nvCxnSpPr>
      <xdr:spPr>
        <a:xfrm flipH="1">
          <a:off x="12219768" y="11920028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904268</xdr:colOff>
      <xdr:row>30</xdr:row>
      <xdr:rowOff>364133</xdr:rowOff>
    </xdr:from>
    <xdr:to>
      <xdr:col>12</xdr:col>
      <xdr:colOff>905191</xdr:colOff>
      <xdr:row>31</xdr:row>
      <xdr:rowOff>97786</xdr:rowOff>
    </xdr:to>
    <xdr:cxnSp macro="">
      <xdr:nvCxnSpPr>
        <xdr:cNvPr id="586" name="Straight Arrow Connector 585"/>
        <xdr:cNvCxnSpPr/>
      </xdr:nvCxnSpPr>
      <xdr:spPr>
        <a:xfrm>
          <a:off x="12480042" y="11827263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29624</xdr:colOff>
      <xdr:row>31</xdr:row>
      <xdr:rowOff>238236</xdr:rowOff>
    </xdr:from>
    <xdr:to>
      <xdr:col>11</xdr:col>
      <xdr:colOff>30077</xdr:colOff>
      <xdr:row>31</xdr:row>
      <xdr:rowOff>434797</xdr:rowOff>
    </xdr:to>
    <xdr:cxnSp macro="">
      <xdr:nvCxnSpPr>
        <xdr:cNvPr id="587" name="Straight Arrow Connector 586"/>
        <xdr:cNvCxnSpPr/>
      </xdr:nvCxnSpPr>
      <xdr:spPr>
        <a:xfrm>
          <a:off x="10439207" y="12142001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</xdr:colOff>
      <xdr:row>29</xdr:row>
      <xdr:rowOff>255103</xdr:rowOff>
    </xdr:from>
    <xdr:to>
      <xdr:col>13</xdr:col>
      <xdr:colOff>9896</xdr:colOff>
      <xdr:row>31</xdr:row>
      <xdr:rowOff>243559</xdr:rowOff>
    </xdr:to>
    <xdr:cxnSp macro="">
      <xdr:nvCxnSpPr>
        <xdr:cNvPr id="588" name="Straight Connector 587"/>
        <xdr:cNvCxnSpPr/>
      </xdr:nvCxnSpPr>
      <xdr:spPr>
        <a:xfrm flipV="1">
          <a:off x="10432774" y="11277599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377493</xdr:colOff>
      <xdr:row>31</xdr:row>
      <xdr:rowOff>125592</xdr:rowOff>
    </xdr:from>
    <xdr:to>
      <xdr:col>11</xdr:col>
      <xdr:colOff>385361</xdr:colOff>
      <xdr:row>31</xdr:row>
      <xdr:rowOff>297671</xdr:rowOff>
    </xdr:to>
    <xdr:cxnSp macro="">
      <xdr:nvCxnSpPr>
        <xdr:cNvPr id="589" name="Straight Arrow Connector 588"/>
        <xdr:cNvCxnSpPr/>
      </xdr:nvCxnSpPr>
      <xdr:spPr>
        <a:xfrm>
          <a:off x="10787076" y="12029357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761807</xdr:colOff>
      <xdr:row>30</xdr:row>
      <xdr:rowOff>413827</xdr:rowOff>
    </xdr:from>
    <xdr:to>
      <xdr:col>11</xdr:col>
      <xdr:colOff>762259</xdr:colOff>
      <xdr:row>31</xdr:row>
      <xdr:rowOff>159154</xdr:rowOff>
    </xdr:to>
    <xdr:cxnSp macro="">
      <xdr:nvCxnSpPr>
        <xdr:cNvPr id="590" name="Straight Arrow Connector 589"/>
        <xdr:cNvCxnSpPr/>
      </xdr:nvCxnSpPr>
      <xdr:spPr>
        <a:xfrm>
          <a:off x="11171390" y="11876957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1096424</xdr:colOff>
      <xdr:row>30</xdr:row>
      <xdr:rowOff>301184</xdr:rowOff>
    </xdr:from>
    <xdr:to>
      <xdr:col>11</xdr:col>
      <xdr:colOff>1102908</xdr:colOff>
      <xdr:row>31</xdr:row>
      <xdr:rowOff>24986</xdr:rowOff>
    </xdr:to>
    <xdr:cxnSp macro="">
      <xdr:nvCxnSpPr>
        <xdr:cNvPr id="591" name="Straight Arrow Connector 590"/>
        <xdr:cNvCxnSpPr/>
      </xdr:nvCxnSpPr>
      <xdr:spPr>
        <a:xfrm>
          <a:off x="11506007" y="11764314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650620</xdr:colOff>
      <xdr:row>30</xdr:row>
      <xdr:rowOff>19575</xdr:rowOff>
    </xdr:from>
    <xdr:to>
      <xdr:col>12</xdr:col>
      <xdr:colOff>652476</xdr:colOff>
      <xdr:row>30</xdr:row>
      <xdr:rowOff>201081</xdr:rowOff>
    </xdr:to>
    <xdr:cxnSp macro="">
      <xdr:nvCxnSpPr>
        <xdr:cNvPr id="592" name="Straight Arrow Connector 591"/>
        <xdr:cNvCxnSpPr/>
      </xdr:nvCxnSpPr>
      <xdr:spPr>
        <a:xfrm flipH="1">
          <a:off x="12226394" y="11482705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910894</xdr:colOff>
      <xdr:row>29</xdr:row>
      <xdr:rowOff>367444</xdr:rowOff>
    </xdr:from>
    <xdr:to>
      <xdr:col>12</xdr:col>
      <xdr:colOff>911817</xdr:colOff>
      <xdr:row>30</xdr:row>
      <xdr:rowOff>101098</xdr:rowOff>
    </xdr:to>
    <xdr:cxnSp macro="">
      <xdr:nvCxnSpPr>
        <xdr:cNvPr id="593" name="Straight Arrow Connector 592"/>
        <xdr:cNvCxnSpPr/>
      </xdr:nvCxnSpPr>
      <xdr:spPr>
        <a:xfrm>
          <a:off x="12486668" y="11389940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16372</xdr:colOff>
      <xdr:row>30</xdr:row>
      <xdr:rowOff>248177</xdr:rowOff>
    </xdr:from>
    <xdr:to>
      <xdr:col>11</xdr:col>
      <xdr:colOff>16825</xdr:colOff>
      <xdr:row>31</xdr:row>
      <xdr:rowOff>4103</xdr:rowOff>
    </xdr:to>
    <xdr:cxnSp macro="">
      <xdr:nvCxnSpPr>
        <xdr:cNvPr id="594" name="Straight Arrow Connector 593"/>
        <xdr:cNvCxnSpPr/>
      </xdr:nvCxnSpPr>
      <xdr:spPr>
        <a:xfrm>
          <a:off x="10425955" y="11711307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9939</xdr:colOff>
      <xdr:row>28</xdr:row>
      <xdr:rowOff>265044</xdr:rowOff>
    </xdr:from>
    <xdr:to>
      <xdr:col>12</xdr:col>
      <xdr:colOff>1162835</xdr:colOff>
      <xdr:row>30</xdr:row>
      <xdr:rowOff>253500</xdr:rowOff>
    </xdr:to>
    <xdr:cxnSp macro="">
      <xdr:nvCxnSpPr>
        <xdr:cNvPr id="595" name="Straight Connector 594"/>
        <xdr:cNvCxnSpPr/>
      </xdr:nvCxnSpPr>
      <xdr:spPr>
        <a:xfrm flipV="1">
          <a:off x="10419522" y="10846905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364241</xdr:colOff>
      <xdr:row>30</xdr:row>
      <xdr:rowOff>135533</xdr:rowOff>
    </xdr:from>
    <xdr:to>
      <xdr:col>11</xdr:col>
      <xdr:colOff>372109</xdr:colOff>
      <xdr:row>30</xdr:row>
      <xdr:rowOff>307612</xdr:rowOff>
    </xdr:to>
    <xdr:cxnSp macro="">
      <xdr:nvCxnSpPr>
        <xdr:cNvPr id="596" name="Straight Arrow Connector 595"/>
        <xdr:cNvCxnSpPr/>
      </xdr:nvCxnSpPr>
      <xdr:spPr>
        <a:xfrm>
          <a:off x="10773824" y="11598663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748555</xdr:colOff>
      <xdr:row>29</xdr:row>
      <xdr:rowOff>423767</xdr:rowOff>
    </xdr:from>
    <xdr:to>
      <xdr:col>11</xdr:col>
      <xdr:colOff>749007</xdr:colOff>
      <xdr:row>30</xdr:row>
      <xdr:rowOff>169095</xdr:rowOff>
    </xdr:to>
    <xdr:cxnSp macro="">
      <xdr:nvCxnSpPr>
        <xdr:cNvPr id="597" name="Straight Arrow Connector 596"/>
        <xdr:cNvCxnSpPr/>
      </xdr:nvCxnSpPr>
      <xdr:spPr>
        <a:xfrm>
          <a:off x="11158138" y="11446263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1083172</xdr:colOff>
      <xdr:row>29</xdr:row>
      <xdr:rowOff>311124</xdr:rowOff>
    </xdr:from>
    <xdr:to>
      <xdr:col>11</xdr:col>
      <xdr:colOff>1089656</xdr:colOff>
      <xdr:row>30</xdr:row>
      <xdr:rowOff>34927</xdr:rowOff>
    </xdr:to>
    <xdr:cxnSp macro="">
      <xdr:nvCxnSpPr>
        <xdr:cNvPr id="598" name="Straight Arrow Connector 597"/>
        <xdr:cNvCxnSpPr/>
      </xdr:nvCxnSpPr>
      <xdr:spPr>
        <a:xfrm>
          <a:off x="11492755" y="11333620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637368</xdr:colOff>
      <xdr:row>29</xdr:row>
      <xdr:rowOff>29515</xdr:rowOff>
    </xdr:from>
    <xdr:to>
      <xdr:col>12</xdr:col>
      <xdr:colOff>639224</xdr:colOff>
      <xdr:row>29</xdr:row>
      <xdr:rowOff>211021</xdr:rowOff>
    </xdr:to>
    <xdr:cxnSp macro="">
      <xdr:nvCxnSpPr>
        <xdr:cNvPr id="599" name="Straight Arrow Connector 598"/>
        <xdr:cNvCxnSpPr/>
      </xdr:nvCxnSpPr>
      <xdr:spPr>
        <a:xfrm flipH="1">
          <a:off x="12213142" y="11052011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897642</xdr:colOff>
      <xdr:row>28</xdr:row>
      <xdr:rowOff>377385</xdr:rowOff>
    </xdr:from>
    <xdr:to>
      <xdr:col>12</xdr:col>
      <xdr:colOff>898565</xdr:colOff>
      <xdr:row>29</xdr:row>
      <xdr:rowOff>111038</xdr:rowOff>
    </xdr:to>
    <xdr:cxnSp macro="">
      <xdr:nvCxnSpPr>
        <xdr:cNvPr id="600" name="Straight Arrow Connector 599"/>
        <xdr:cNvCxnSpPr/>
      </xdr:nvCxnSpPr>
      <xdr:spPr>
        <a:xfrm>
          <a:off x="12473416" y="10959246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16372</xdr:colOff>
      <xdr:row>29</xdr:row>
      <xdr:rowOff>248175</xdr:rowOff>
    </xdr:from>
    <xdr:to>
      <xdr:col>11</xdr:col>
      <xdr:colOff>16825</xdr:colOff>
      <xdr:row>30</xdr:row>
      <xdr:rowOff>4102</xdr:rowOff>
    </xdr:to>
    <xdr:cxnSp macro="">
      <xdr:nvCxnSpPr>
        <xdr:cNvPr id="601" name="Straight Arrow Connector 600"/>
        <xdr:cNvCxnSpPr/>
      </xdr:nvCxnSpPr>
      <xdr:spPr>
        <a:xfrm>
          <a:off x="10425955" y="11270671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9939</xdr:colOff>
      <xdr:row>27</xdr:row>
      <xdr:rowOff>265043</xdr:rowOff>
    </xdr:from>
    <xdr:to>
      <xdr:col>12</xdr:col>
      <xdr:colOff>1162835</xdr:colOff>
      <xdr:row>29</xdr:row>
      <xdr:rowOff>253498</xdr:rowOff>
    </xdr:to>
    <xdr:cxnSp macro="">
      <xdr:nvCxnSpPr>
        <xdr:cNvPr id="602" name="Straight Connector 601"/>
        <xdr:cNvCxnSpPr/>
      </xdr:nvCxnSpPr>
      <xdr:spPr>
        <a:xfrm flipV="1">
          <a:off x="10419522" y="10406269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364241</xdr:colOff>
      <xdr:row>29</xdr:row>
      <xdr:rowOff>135531</xdr:rowOff>
    </xdr:from>
    <xdr:to>
      <xdr:col>11</xdr:col>
      <xdr:colOff>372109</xdr:colOff>
      <xdr:row>29</xdr:row>
      <xdr:rowOff>307610</xdr:rowOff>
    </xdr:to>
    <xdr:cxnSp macro="">
      <xdr:nvCxnSpPr>
        <xdr:cNvPr id="603" name="Straight Arrow Connector 602"/>
        <xdr:cNvCxnSpPr/>
      </xdr:nvCxnSpPr>
      <xdr:spPr>
        <a:xfrm>
          <a:off x="10773824" y="11158027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748555</xdr:colOff>
      <xdr:row>28</xdr:row>
      <xdr:rowOff>423766</xdr:rowOff>
    </xdr:from>
    <xdr:to>
      <xdr:col>11</xdr:col>
      <xdr:colOff>749007</xdr:colOff>
      <xdr:row>29</xdr:row>
      <xdr:rowOff>169093</xdr:rowOff>
    </xdr:to>
    <xdr:cxnSp macro="">
      <xdr:nvCxnSpPr>
        <xdr:cNvPr id="604" name="Straight Arrow Connector 603"/>
        <xdr:cNvCxnSpPr/>
      </xdr:nvCxnSpPr>
      <xdr:spPr>
        <a:xfrm>
          <a:off x="11158138" y="11005627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1083172</xdr:colOff>
      <xdr:row>28</xdr:row>
      <xdr:rowOff>311123</xdr:rowOff>
    </xdr:from>
    <xdr:to>
      <xdr:col>11</xdr:col>
      <xdr:colOff>1089656</xdr:colOff>
      <xdr:row>29</xdr:row>
      <xdr:rowOff>34925</xdr:rowOff>
    </xdr:to>
    <xdr:cxnSp macro="">
      <xdr:nvCxnSpPr>
        <xdr:cNvPr id="605" name="Straight Arrow Connector 604"/>
        <xdr:cNvCxnSpPr/>
      </xdr:nvCxnSpPr>
      <xdr:spPr>
        <a:xfrm>
          <a:off x="11492755" y="10892984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637368</xdr:colOff>
      <xdr:row>28</xdr:row>
      <xdr:rowOff>29514</xdr:rowOff>
    </xdr:from>
    <xdr:to>
      <xdr:col>12</xdr:col>
      <xdr:colOff>639224</xdr:colOff>
      <xdr:row>28</xdr:row>
      <xdr:rowOff>211020</xdr:rowOff>
    </xdr:to>
    <xdr:cxnSp macro="">
      <xdr:nvCxnSpPr>
        <xdr:cNvPr id="606" name="Straight Arrow Connector 605"/>
        <xdr:cNvCxnSpPr/>
      </xdr:nvCxnSpPr>
      <xdr:spPr>
        <a:xfrm flipH="1">
          <a:off x="12213142" y="10611375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897642</xdr:colOff>
      <xdr:row>27</xdr:row>
      <xdr:rowOff>377384</xdr:rowOff>
    </xdr:from>
    <xdr:to>
      <xdr:col>12</xdr:col>
      <xdr:colOff>898565</xdr:colOff>
      <xdr:row>28</xdr:row>
      <xdr:rowOff>111037</xdr:rowOff>
    </xdr:to>
    <xdr:cxnSp macro="">
      <xdr:nvCxnSpPr>
        <xdr:cNvPr id="607" name="Straight Arrow Connector 606"/>
        <xdr:cNvCxnSpPr/>
      </xdr:nvCxnSpPr>
      <xdr:spPr>
        <a:xfrm>
          <a:off x="12473416" y="10518610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16372</xdr:colOff>
      <xdr:row>28</xdr:row>
      <xdr:rowOff>238237</xdr:rowOff>
    </xdr:from>
    <xdr:to>
      <xdr:col>11</xdr:col>
      <xdr:colOff>16825</xdr:colOff>
      <xdr:row>28</xdr:row>
      <xdr:rowOff>434798</xdr:rowOff>
    </xdr:to>
    <xdr:cxnSp macro="">
      <xdr:nvCxnSpPr>
        <xdr:cNvPr id="608" name="Straight Arrow Connector 607"/>
        <xdr:cNvCxnSpPr/>
      </xdr:nvCxnSpPr>
      <xdr:spPr>
        <a:xfrm>
          <a:off x="10425955" y="10820098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9939</xdr:colOff>
      <xdr:row>26</xdr:row>
      <xdr:rowOff>255105</xdr:rowOff>
    </xdr:from>
    <xdr:to>
      <xdr:col>12</xdr:col>
      <xdr:colOff>1162835</xdr:colOff>
      <xdr:row>28</xdr:row>
      <xdr:rowOff>243560</xdr:rowOff>
    </xdr:to>
    <xdr:cxnSp macro="">
      <xdr:nvCxnSpPr>
        <xdr:cNvPr id="609" name="Straight Connector 608"/>
        <xdr:cNvCxnSpPr/>
      </xdr:nvCxnSpPr>
      <xdr:spPr>
        <a:xfrm flipV="1">
          <a:off x="10419522" y="9955696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364241</xdr:colOff>
      <xdr:row>28</xdr:row>
      <xdr:rowOff>125593</xdr:rowOff>
    </xdr:from>
    <xdr:to>
      <xdr:col>11</xdr:col>
      <xdr:colOff>372109</xdr:colOff>
      <xdr:row>28</xdr:row>
      <xdr:rowOff>297672</xdr:rowOff>
    </xdr:to>
    <xdr:cxnSp macro="">
      <xdr:nvCxnSpPr>
        <xdr:cNvPr id="610" name="Straight Arrow Connector 609"/>
        <xdr:cNvCxnSpPr/>
      </xdr:nvCxnSpPr>
      <xdr:spPr>
        <a:xfrm>
          <a:off x="10773824" y="10707454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748555</xdr:colOff>
      <xdr:row>27</xdr:row>
      <xdr:rowOff>413828</xdr:rowOff>
    </xdr:from>
    <xdr:to>
      <xdr:col>11</xdr:col>
      <xdr:colOff>749007</xdr:colOff>
      <xdr:row>28</xdr:row>
      <xdr:rowOff>159155</xdr:rowOff>
    </xdr:to>
    <xdr:cxnSp macro="">
      <xdr:nvCxnSpPr>
        <xdr:cNvPr id="611" name="Straight Arrow Connector 610"/>
        <xdr:cNvCxnSpPr/>
      </xdr:nvCxnSpPr>
      <xdr:spPr>
        <a:xfrm>
          <a:off x="11158138" y="10555054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1083172</xdr:colOff>
      <xdr:row>27</xdr:row>
      <xdr:rowOff>301185</xdr:rowOff>
    </xdr:from>
    <xdr:to>
      <xdr:col>11</xdr:col>
      <xdr:colOff>1089656</xdr:colOff>
      <xdr:row>28</xdr:row>
      <xdr:rowOff>24987</xdr:rowOff>
    </xdr:to>
    <xdr:cxnSp macro="">
      <xdr:nvCxnSpPr>
        <xdr:cNvPr id="612" name="Straight Arrow Connector 611"/>
        <xdr:cNvCxnSpPr/>
      </xdr:nvCxnSpPr>
      <xdr:spPr>
        <a:xfrm>
          <a:off x="11492755" y="10442411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637368</xdr:colOff>
      <xdr:row>27</xdr:row>
      <xdr:rowOff>19576</xdr:rowOff>
    </xdr:from>
    <xdr:to>
      <xdr:col>12</xdr:col>
      <xdr:colOff>639224</xdr:colOff>
      <xdr:row>27</xdr:row>
      <xdr:rowOff>201082</xdr:rowOff>
    </xdr:to>
    <xdr:cxnSp macro="">
      <xdr:nvCxnSpPr>
        <xdr:cNvPr id="613" name="Straight Arrow Connector 612"/>
        <xdr:cNvCxnSpPr/>
      </xdr:nvCxnSpPr>
      <xdr:spPr>
        <a:xfrm flipH="1">
          <a:off x="12213142" y="10160802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897642</xdr:colOff>
      <xdr:row>26</xdr:row>
      <xdr:rowOff>367446</xdr:rowOff>
    </xdr:from>
    <xdr:to>
      <xdr:col>12</xdr:col>
      <xdr:colOff>898565</xdr:colOff>
      <xdr:row>27</xdr:row>
      <xdr:rowOff>101099</xdr:rowOff>
    </xdr:to>
    <xdr:cxnSp macro="">
      <xdr:nvCxnSpPr>
        <xdr:cNvPr id="614" name="Straight Arrow Connector 613"/>
        <xdr:cNvCxnSpPr/>
      </xdr:nvCxnSpPr>
      <xdr:spPr>
        <a:xfrm>
          <a:off x="12473416" y="10068037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16373</xdr:colOff>
      <xdr:row>27</xdr:row>
      <xdr:rowOff>221672</xdr:rowOff>
    </xdr:from>
    <xdr:to>
      <xdr:col>11</xdr:col>
      <xdr:colOff>16826</xdr:colOff>
      <xdr:row>27</xdr:row>
      <xdr:rowOff>418233</xdr:rowOff>
    </xdr:to>
    <xdr:cxnSp macro="">
      <xdr:nvCxnSpPr>
        <xdr:cNvPr id="615" name="Straight Arrow Connector 614"/>
        <xdr:cNvCxnSpPr/>
      </xdr:nvCxnSpPr>
      <xdr:spPr>
        <a:xfrm>
          <a:off x="10425956" y="10362898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9940</xdr:colOff>
      <xdr:row>25</xdr:row>
      <xdr:rowOff>238539</xdr:rowOff>
    </xdr:from>
    <xdr:to>
      <xdr:col>12</xdr:col>
      <xdr:colOff>1162836</xdr:colOff>
      <xdr:row>27</xdr:row>
      <xdr:rowOff>226995</xdr:rowOff>
    </xdr:to>
    <xdr:cxnSp macro="">
      <xdr:nvCxnSpPr>
        <xdr:cNvPr id="616" name="Straight Connector 615"/>
        <xdr:cNvCxnSpPr/>
      </xdr:nvCxnSpPr>
      <xdr:spPr>
        <a:xfrm flipV="1">
          <a:off x="10419523" y="9498496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364242</xdr:colOff>
      <xdr:row>27</xdr:row>
      <xdr:rowOff>109028</xdr:rowOff>
    </xdr:from>
    <xdr:to>
      <xdr:col>11</xdr:col>
      <xdr:colOff>372110</xdr:colOff>
      <xdr:row>27</xdr:row>
      <xdr:rowOff>281107</xdr:rowOff>
    </xdr:to>
    <xdr:cxnSp macro="">
      <xdr:nvCxnSpPr>
        <xdr:cNvPr id="617" name="Straight Arrow Connector 616"/>
        <xdr:cNvCxnSpPr/>
      </xdr:nvCxnSpPr>
      <xdr:spPr>
        <a:xfrm>
          <a:off x="10773825" y="10250254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748556</xdr:colOff>
      <xdr:row>26</xdr:row>
      <xdr:rowOff>397263</xdr:rowOff>
    </xdr:from>
    <xdr:to>
      <xdr:col>11</xdr:col>
      <xdr:colOff>749008</xdr:colOff>
      <xdr:row>27</xdr:row>
      <xdr:rowOff>142590</xdr:rowOff>
    </xdr:to>
    <xdr:cxnSp macro="">
      <xdr:nvCxnSpPr>
        <xdr:cNvPr id="618" name="Straight Arrow Connector 617"/>
        <xdr:cNvCxnSpPr/>
      </xdr:nvCxnSpPr>
      <xdr:spPr>
        <a:xfrm>
          <a:off x="11158139" y="10097854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1083173</xdr:colOff>
      <xdr:row>26</xdr:row>
      <xdr:rowOff>284620</xdr:rowOff>
    </xdr:from>
    <xdr:to>
      <xdr:col>11</xdr:col>
      <xdr:colOff>1089657</xdr:colOff>
      <xdr:row>27</xdr:row>
      <xdr:rowOff>8422</xdr:rowOff>
    </xdr:to>
    <xdr:cxnSp macro="">
      <xdr:nvCxnSpPr>
        <xdr:cNvPr id="619" name="Straight Arrow Connector 618"/>
        <xdr:cNvCxnSpPr/>
      </xdr:nvCxnSpPr>
      <xdr:spPr>
        <a:xfrm>
          <a:off x="11492756" y="9985211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637369</xdr:colOff>
      <xdr:row>26</xdr:row>
      <xdr:rowOff>3011</xdr:rowOff>
    </xdr:from>
    <xdr:to>
      <xdr:col>12</xdr:col>
      <xdr:colOff>639225</xdr:colOff>
      <xdr:row>26</xdr:row>
      <xdr:rowOff>184517</xdr:rowOff>
    </xdr:to>
    <xdr:cxnSp macro="">
      <xdr:nvCxnSpPr>
        <xdr:cNvPr id="620" name="Straight Arrow Connector 619"/>
        <xdr:cNvCxnSpPr/>
      </xdr:nvCxnSpPr>
      <xdr:spPr>
        <a:xfrm flipH="1">
          <a:off x="12213143" y="9703602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897643</xdr:colOff>
      <xdr:row>25</xdr:row>
      <xdr:rowOff>350880</xdr:rowOff>
    </xdr:from>
    <xdr:to>
      <xdr:col>12</xdr:col>
      <xdr:colOff>898566</xdr:colOff>
      <xdr:row>26</xdr:row>
      <xdr:rowOff>84534</xdr:rowOff>
    </xdr:to>
    <xdr:cxnSp macro="">
      <xdr:nvCxnSpPr>
        <xdr:cNvPr id="621" name="Straight Arrow Connector 620"/>
        <xdr:cNvCxnSpPr/>
      </xdr:nvCxnSpPr>
      <xdr:spPr>
        <a:xfrm>
          <a:off x="12473417" y="9610837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26311</xdr:colOff>
      <xdr:row>26</xdr:row>
      <xdr:rowOff>234924</xdr:rowOff>
    </xdr:from>
    <xdr:to>
      <xdr:col>11</xdr:col>
      <xdr:colOff>26764</xdr:colOff>
      <xdr:row>26</xdr:row>
      <xdr:rowOff>431485</xdr:rowOff>
    </xdr:to>
    <xdr:cxnSp macro="">
      <xdr:nvCxnSpPr>
        <xdr:cNvPr id="622" name="Straight Arrow Connector 621"/>
        <xdr:cNvCxnSpPr/>
      </xdr:nvCxnSpPr>
      <xdr:spPr>
        <a:xfrm>
          <a:off x="10435894" y="9935515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19878</xdr:colOff>
      <xdr:row>24</xdr:row>
      <xdr:rowOff>725556</xdr:rowOff>
    </xdr:from>
    <xdr:to>
      <xdr:col>13</xdr:col>
      <xdr:colOff>6583</xdr:colOff>
      <xdr:row>26</xdr:row>
      <xdr:rowOff>240247</xdr:rowOff>
    </xdr:to>
    <xdr:cxnSp macro="">
      <xdr:nvCxnSpPr>
        <xdr:cNvPr id="623" name="Straight Connector 622"/>
        <xdr:cNvCxnSpPr/>
      </xdr:nvCxnSpPr>
      <xdr:spPr>
        <a:xfrm flipV="1">
          <a:off x="10429461" y="9071113"/>
          <a:ext cx="2319087" cy="8697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374180</xdr:colOff>
      <xdr:row>26</xdr:row>
      <xdr:rowOff>122280</xdr:rowOff>
    </xdr:from>
    <xdr:to>
      <xdr:col>11</xdr:col>
      <xdr:colOff>382048</xdr:colOff>
      <xdr:row>26</xdr:row>
      <xdr:rowOff>294359</xdr:rowOff>
    </xdr:to>
    <xdr:cxnSp macro="">
      <xdr:nvCxnSpPr>
        <xdr:cNvPr id="624" name="Straight Arrow Connector 623"/>
        <xdr:cNvCxnSpPr/>
      </xdr:nvCxnSpPr>
      <xdr:spPr>
        <a:xfrm>
          <a:off x="10783763" y="9822871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758494</xdr:colOff>
      <xdr:row>25</xdr:row>
      <xdr:rowOff>410514</xdr:rowOff>
    </xdr:from>
    <xdr:to>
      <xdr:col>11</xdr:col>
      <xdr:colOff>758946</xdr:colOff>
      <xdr:row>26</xdr:row>
      <xdr:rowOff>155842</xdr:rowOff>
    </xdr:to>
    <xdr:cxnSp macro="">
      <xdr:nvCxnSpPr>
        <xdr:cNvPr id="625" name="Straight Arrow Connector 624"/>
        <xdr:cNvCxnSpPr/>
      </xdr:nvCxnSpPr>
      <xdr:spPr>
        <a:xfrm>
          <a:off x="11168077" y="9670471"/>
          <a:ext cx="452" cy="1859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1093111</xdr:colOff>
      <xdr:row>25</xdr:row>
      <xdr:rowOff>297871</xdr:rowOff>
    </xdr:from>
    <xdr:to>
      <xdr:col>11</xdr:col>
      <xdr:colOff>1099595</xdr:colOff>
      <xdr:row>26</xdr:row>
      <xdr:rowOff>21674</xdr:rowOff>
    </xdr:to>
    <xdr:cxnSp macro="">
      <xdr:nvCxnSpPr>
        <xdr:cNvPr id="626" name="Straight Arrow Connector 625"/>
        <xdr:cNvCxnSpPr/>
      </xdr:nvCxnSpPr>
      <xdr:spPr>
        <a:xfrm>
          <a:off x="11502694" y="9557828"/>
          <a:ext cx="6484" cy="16443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647307</xdr:colOff>
      <xdr:row>25</xdr:row>
      <xdr:rowOff>16262</xdr:rowOff>
    </xdr:from>
    <xdr:to>
      <xdr:col>12</xdr:col>
      <xdr:colOff>649163</xdr:colOff>
      <xdr:row>25</xdr:row>
      <xdr:rowOff>197768</xdr:rowOff>
    </xdr:to>
    <xdr:cxnSp macro="">
      <xdr:nvCxnSpPr>
        <xdr:cNvPr id="627" name="Straight Arrow Connector 626"/>
        <xdr:cNvCxnSpPr/>
      </xdr:nvCxnSpPr>
      <xdr:spPr>
        <a:xfrm flipH="1">
          <a:off x="12223081" y="9276219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907581</xdr:colOff>
      <xdr:row>24</xdr:row>
      <xdr:rowOff>837897</xdr:rowOff>
    </xdr:from>
    <xdr:to>
      <xdr:col>12</xdr:col>
      <xdr:colOff>908504</xdr:colOff>
      <xdr:row>25</xdr:row>
      <xdr:rowOff>97785</xdr:rowOff>
    </xdr:to>
    <xdr:cxnSp macro="">
      <xdr:nvCxnSpPr>
        <xdr:cNvPr id="628" name="Straight Arrow Connector 627"/>
        <xdr:cNvCxnSpPr/>
      </xdr:nvCxnSpPr>
      <xdr:spPr>
        <a:xfrm>
          <a:off x="12483355" y="9183454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1079909</xdr:colOff>
      <xdr:row>36</xdr:row>
      <xdr:rowOff>225893</xdr:rowOff>
    </xdr:from>
    <xdr:to>
      <xdr:col>13</xdr:col>
      <xdr:colOff>902834</xdr:colOff>
      <xdr:row>37</xdr:row>
      <xdr:rowOff>148208</xdr:rowOff>
    </xdr:to>
    <xdr:sp macro="" textlink="">
      <xdr:nvSpPr>
        <xdr:cNvPr id="2" name="Left Brace 1"/>
        <xdr:cNvSpPr/>
      </xdr:nvSpPr>
      <xdr:spPr>
        <a:xfrm rot="17537985">
          <a:off x="14628983" y="16646865"/>
          <a:ext cx="361931" cy="989371"/>
        </a:xfrm>
        <a:prstGeom prst="leftBrace">
          <a:avLst>
            <a:gd name="adj1" fmla="val 8333"/>
            <a:gd name="adj2" fmla="val 29982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768764</xdr:colOff>
      <xdr:row>37</xdr:row>
      <xdr:rowOff>241630</xdr:rowOff>
    </xdr:from>
    <xdr:to>
      <xdr:col>14</xdr:col>
      <xdr:colOff>1042218</xdr:colOff>
      <xdr:row>39</xdr:row>
      <xdr:rowOff>94194</xdr:rowOff>
    </xdr:to>
    <xdr:sp macro="" textlink="">
      <xdr:nvSpPr>
        <xdr:cNvPr id="302" name="Left Brace 301"/>
        <xdr:cNvSpPr/>
      </xdr:nvSpPr>
      <xdr:spPr>
        <a:xfrm rot="17537985">
          <a:off x="15524617" y="17061885"/>
          <a:ext cx="731794" cy="1439900"/>
        </a:xfrm>
        <a:prstGeom prst="leftBrace">
          <a:avLst>
            <a:gd name="adj1" fmla="val 8333"/>
            <a:gd name="adj2" fmla="val 36133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1815255</xdr:colOff>
      <xdr:row>10</xdr:row>
      <xdr:rowOff>66885</xdr:rowOff>
    </xdr:from>
    <xdr:ext cx="795866" cy="4783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815255" y="4440765"/>
              <a:ext cx="795866" cy="4783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0">
                          <a:latin typeface="Cambria Math" panose="02040503050406030204" pitchFamily="18" charset="0"/>
                        </a:rPr>
                        <m:t>Ɣ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𝒔𝒏𝒐𝒘</m:t>
                      </m:r>
                    </m:sub>
                  </m:sSub>
                </m:oMath>
              </a14:m>
              <a:r>
                <a:rPr lang="en-US" sz="1100"/>
                <a:t>   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815255" y="4440765"/>
              <a:ext cx="795866" cy="4783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Ɣ_𝒔𝒏𝒐𝒘</a:t>
              </a:r>
              <a:r>
                <a:rPr lang="en-US" sz="1100"/>
                <a:t>   </a:t>
              </a:r>
            </a:p>
          </xdr:txBody>
        </xdr:sp>
      </mc:Fallback>
    </mc:AlternateContent>
    <xdr:clientData/>
  </xdr:oneCellAnchor>
  <xdr:oneCellAnchor>
    <xdr:from>
      <xdr:col>0</xdr:col>
      <xdr:colOff>1783080</xdr:colOff>
      <xdr:row>20</xdr:row>
      <xdr:rowOff>27094</xdr:rowOff>
    </xdr:from>
    <xdr:ext cx="635000" cy="474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783080" y="10115974"/>
              <a:ext cx="635000" cy="474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2800" b="1" i="1">
                            <a:latin typeface="Cambria Math" panose="02040503050406030204" pitchFamily="18" charset="0"/>
                          </a:rPr>
                          <m:t>𝜶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783080" y="10115974"/>
              <a:ext cx="635000" cy="474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l-GR" sz="2800" b="1" i="0">
                  <a:latin typeface="Cambria Math" panose="02040503050406030204" pitchFamily="18" charset="0"/>
                </a:rPr>
                <a:t>𝜶</a:t>
              </a:r>
              <a:r>
                <a:rPr lang="en-US" sz="2800" b="1" i="0">
                  <a:latin typeface="Cambria Math" panose="02040503050406030204" pitchFamily="18" charset="0"/>
                </a:rPr>
                <a:t>_𝟎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5</xdr:col>
      <xdr:colOff>139700</xdr:colOff>
      <xdr:row>19</xdr:row>
      <xdr:rowOff>12700</xdr:rowOff>
    </xdr:from>
    <xdr:to>
      <xdr:col>7</xdr:col>
      <xdr:colOff>1104900</xdr:colOff>
      <xdr:row>19</xdr:row>
      <xdr:rowOff>12700</xdr:rowOff>
    </xdr:to>
    <xdr:cxnSp macro="">
      <xdr:nvCxnSpPr>
        <xdr:cNvPr id="5" name="Straight Arrow Connector 4"/>
        <xdr:cNvCxnSpPr/>
      </xdr:nvCxnSpPr>
      <xdr:spPr>
        <a:xfrm>
          <a:off x="14190980" y="9552940"/>
          <a:ext cx="4157980" cy="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1574800</xdr:colOff>
      <xdr:row>6</xdr:row>
      <xdr:rowOff>12700</xdr:rowOff>
    </xdr:from>
    <xdr:to>
      <xdr:col>10</xdr:col>
      <xdr:colOff>1578429</xdr:colOff>
      <xdr:row>8</xdr:row>
      <xdr:rowOff>0</xdr:rowOff>
    </xdr:to>
    <xdr:cxnSp macro="">
      <xdr:nvCxnSpPr>
        <xdr:cNvPr id="6" name="Straight Arrow Connector 5"/>
        <xdr:cNvCxnSpPr/>
      </xdr:nvCxnSpPr>
      <xdr:spPr>
        <a:xfrm>
          <a:off x="22407880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1226457</xdr:colOff>
      <xdr:row>6</xdr:row>
      <xdr:rowOff>18143</xdr:rowOff>
    </xdr:from>
    <xdr:to>
      <xdr:col>10</xdr:col>
      <xdr:colOff>1230086</xdr:colOff>
      <xdr:row>8</xdr:row>
      <xdr:rowOff>5443</xdr:rowOff>
    </xdr:to>
    <xdr:cxnSp macro="">
      <xdr:nvCxnSpPr>
        <xdr:cNvPr id="7" name="Straight Arrow Connector 6"/>
        <xdr:cNvCxnSpPr/>
      </xdr:nvCxnSpPr>
      <xdr:spPr>
        <a:xfrm>
          <a:off x="22059537" y="2601323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807357</xdr:colOff>
      <xdr:row>6</xdr:row>
      <xdr:rowOff>12700</xdr:rowOff>
    </xdr:from>
    <xdr:to>
      <xdr:col>10</xdr:col>
      <xdr:colOff>810986</xdr:colOff>
      <xdr:row>8</xdr:row>
      <xdr:rowOff>0</xdr:rowOff>
    </xdr:to>
    <xdr:cxnSp macro="">
      <xdr:nvCxnSpPr>
        <xdr:cNvPr id="8" name="Straight Arrow Connector 7"/>
        <xdr:cNvCxnSpPr/>
      </xdr:nvCxnSpPr>
      <xdr:spPr>
        <a:xfrm>
          <a:off x="21640437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366486</xdr:colOff>
      <xdr:row>6</xdr:row>
      <xdr:rowOff>12700</xdr:rowOff>
    </xdr:from>
    <xdr:to>
      <xdr:col>10</xdr:col>
      <xdr:colOff>370115</xdr:colOff>
      <xdr:row>8</xdr:row>
      <xdr:rowOff>0</xdr:rowOff>
    </xdr:to>
    <xdr:cxnSp macro="">
      <xdr:nvCxnSpPr>
        <xdr:cNvPr id="9" name="Straight Arrow Connector 8"/>
        <xdr:cNvCxnSpPr/>
      </xdr:nvCxnSpPr>
      <xdr:spPr>
        <a:xfrm>
          <a:off x="21199566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1226457</xdr:colOff>
      <xdr:row>6</xdr:row>
      <xdr:rowOff>12700</xdr:rowOff>
    </xdr:from>
    <xdr:to>
      <xdr:col>9</xdr:col>
      <xdr:colOff>1230086</xdr:colOff>
      <xdr:row>8</xdr:row>
      <xdr:rowOff>0</xdr:rowOff>
    </xdr:to>
    <xdr:cxnSp macro="">
      <xdr:nvCxnSpPr>
        <xdr:cNvPr id="10" name="Straight Arrow Connector 9"/>
        <xdr:cNvCxnSpPr/>
      </xdr:nvCxnSpPr>
      <xdr:spPr>
        <a:xfrm>
          <a:off x="20771757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742043</xdr:colOff>
      <xdr:row>6</xdr:row>
      <xdr:rowOff>18143</xdr:rowOff>
    </xdr:from>
    <xdr:to>
      <xdr:col>9</xdr:col>
      <xdr:colOff>745672</xdr:colOff>
      <xdr:row>8</xdr:row>
      <xdr:rowOff>5443</xdr:rowOff>
    </xdr:to>
    <xdr:cxnSp macro="">
      <xdr:nvCxnSpPr>
        <xdr:cNvPr id="11" name="Straight Arrow Connector 10"/>
        <xdr:cNvCxnSpPr/>
      </xdr:nvCxnSpPr>
      <xdr:spPr>
        <a:xfrm>
          <a:off x="20287343" y="2601323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203201</xdr:colOff>
      <xdr:row>6</xdr:row>
      <xdr:rowOff>18143</xdr:rowOff>
    </xdr:from>
    <xdr:to>
      <xdr:col>9</xdr:col>
      <xdr:colOff>206830</xdr:colOff>
      <xdr:row>8</xdr:row>
      <xdr:rowOff>5443</xdr:rowOff>
    </xdr:to>
    <xdr:cxnSp macro="">
      <xdr:nvCxnSpPr>
        <xdr:cNvPr id="12" name="Straight Arrow Connector 11"/>
        <xdr:cNvCxnSpPr/>
      </xdr:nvCxnSpPr>
      <xdr:spPr>
        <a:xfrm>
          <a:off x="19748501" y="2601323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850901</xdr:colOff>
      <xdr:row>6</xdr:row>
      <xdr:rowOff>12700</xdr:rowOff>
    </xdr:from>
    <xdr:to>
      <xdr:col>8</xdr:col>
      <xdr:colOff>854530</xdr:colOff>
      <xdr:row>8</xdr:row>
      <xdr:rowOff>0</xdr:rowOff>
    </xdr:to>
    <xdr:cxnSp macro="">
      <xdr:nvCxnSpPr>
        <xdr:cNvPr id="13" name="Straight Arrow Connector 12"/>
        <xdr:cNvCxnSpPr/>
      </xdr:nvCxnSpPr>
      <xdr:spPr>
        <a:xfrm>
          <a:off x="19245581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339272</xdr:colOff>
      <xdr:row>6</xdr:row>
      <xdr:rowOff>12700</xdr:rowOff>
    </xdr:from>
    <xdr:to>
      <xdr:col>8</xdr:col>
      <xdr:colOff>342901</xdr:colOff>
      <xdr:row>8</xdr:row>
      <xdr:rowOff>0</xdr:rowOff>
    </xdr:to>
    <xdr:cxnSp macro="">
      <xdr:nvCxnSpPr>
        <xdr:cNvPr id="14" name="Straight Arrow Connector 13"/>
        <xdr:cNvCxnSpPr/>
      </xdr:nvCxnSpPr>
      <xdr:spPr>
        <a:xfrm>
          <a:off x="18733952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59594</xdr:colOff>
      <xdr:row>6</xdr:row>
      <xdr:rowOff>8467</xdr:rowOff>
    </xdr:from>
    <xdr:to>
      <xdr:col>11</xdr:col>
      <xdr:colOff>501042</xdr:colOff>
      <xdr:row>7</xdr:row>
      <xdr:rowOff>390525</xdr:rowOff>
    </xdr:to>
    <xdr:sp macro="" textlink="">
      <xdr:nvSpPr>
        <xdr:cNvPr id="15" name="Right Brace 14"/>
        <xdr:cNvSpPr/>
      </xdr:nvSpPr>
      <xdr:spPr>
        <a:xfrm>
          <a:off x="22797674" y="2591647"/>
          <a:ext cx="441448" cy="770678"/>
        </a:xfrm>
        <a:prstGeom prst="rightBrace">
          <a:avLst>
            <a:gd name="adj1" fmla="val 8333"/>
            <a:gd name="adj2" fmla="val 45682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139700</xdr:colOff>
      <xdr:row>19</xdr:row>
      <xdr:rowOff>12700</xdr:rowOff>
    </xdr:from>
    <xdr:to>
      <xdr:col>23</xdr:col>
      <xdr:colOff>1104900</xdr:colOff>
      <xdr:row>19</xdr:row>
      <xdr:rowOff>12700</xdr:rowOff>
    </xdr:to>
    <xdr:cxnSp macro="">
      <xdr:nvCxnSpPr>
        <xdr:cNvPr id="16" name="Straight Arrow Connector 15"/>
        <xdr:cNvCxnSpPr/>
      </xdr:nvCxnSpPr>
      <xdr:spPr>
        <a:xfrm>
          <a:off x="29446220" y="9552940"/>
          <a:ext cx="4157980" cy="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1574800</xdr:colOff>
      <xdr:row>6</xdr:row>
      <xdr:rowOff>12700</xdr:rowOff>
    </xdr:from>
    <xdr:to>
      <xdr:col>26</xdr:col>
      <xdr:colOff>1578429</xdr:colOff>
      <xdr:row>8</xdr:row>
      <xdr:rowOff>0</xdr:rowOff>
    </xdr:to>
    <xdr:cxnSp macro="">
      <xdr:nvCxnSpPr>
        <xdr:cNvPr id="17" name="Straight Arrow Connector 16"/>
        <xdr:cNvCxnSpPr/>
      </xdr:nvCxnSpPr>
      <xdr:spPr>
        <a:xfrm>
          <a:off x="37663120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1226457</xdr:colOff>
      <xdr:row>6</xdr:row>
      <xdr:rowOff>18143</xdr:rowOff>
    </xdr:from>
    <xdr:to>
      <xdr:col>26</xdr:col>
      <xdr:colOff>1230086</xdr:colOff>
      <xdr:row>8</xdr:row>
      <xdr:rowOff>5443</xdr:rowOff>
    </xdr:to>
    <xdr:cxnSp macro="">
      <xdr:nvCxnSpPr>
        <xdr:cNvPr id="18" name="Straight Arrow Connector 17"/>
        <xdr:cNvCxnSpPr/>
      </xdr:nvCxnSpPr>
      <xdr:spPr>
        <a:xfrm>
          <a:off x="37314777" y="2601323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807357</xdr:colOff>
      <xdr:row>6</xdr:row>
      <xdr:rowOff>12700</xdr:rowOff>
    </xdr:from>
    <xdr:to>
      <xdr:col>26</xdr:col>
      <xdr:colOff>810986</xdr:colOff>
      <xdr:row>8</xdr:row>
      <xdr:rowOff>0</xdr:rowOff>
    </xdr:to>
    <xdr:cxnSp macro="">
      <xdr:nvCxnSpPr>
        <xdr:cNvPr id="19" name="Straight Arrow Connector 18"/>
        <xdr:cNvCxnSpPr/>
      </xdr:nvCxnSpPr>
      <xdr:spPr>
        <a:xfrm>
          <a:off x="36895677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366486</xdr:colOff>
      <xdr:row>6</xdr:row>
      <xdr:rowOff>12700</xdr:rowOff>
    </xdr:from>
    <xdr:to>
      <xdr:col>26</xdr:col>
      <xdr:colOff>370115</xdr:colOff>
      <xdr:row>8</xdr:row>
      <xdr:rowOff>0</xdr:rowOff>
    </xdr:to>
    <xdr:cxnSp macro="">
      <xdr:nvCxnSpPr>
        <xdr:cNvPr id="20" name="Straight Arrow Connector 19"/>
        <xdr:cNvCxnSpPr/>
      </xdr:nvCxnSpPr>
      <xdr:spPr>
        <a:xfrm>
          <a:off x="36454806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1226457</xdr:colOff>
      <xdr:row>6</xdr:row>
      <xdr:rowOff>12700</xdr:rowOff>
    </xdr:from>
    <xdr:to>
      <xdr:col>25</xdr:col>
      <xdr:colOff>1230086</xdr:colOff>
      <xdr:row>8</xdr:row>
      <xdr:rowOff>0</xdr:rowOff>
    </xdr:to>
    <xdr:cxnSp macro="">
      <xdr:nvCxnSpPr>
        <xdr:cNvPr id="21" name="Straight Arrow Connector 20"/>
        <xdr:cNvCxnSpPr/>
      </xdr:nvCxnSpPr>
      <xdr:spPr>
        <a:xfrm>
          <a:off x="36026997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742043</xdr:colOff>
      <xdr:row>6</xdr:row>
      <xdr:rowOff>18143</xdr:rowOff>
    </xdr:from>
    <xdr:to>
      <xdr:col>25</xdr:col>
      <xdr:colOff>745672</xdr:colOff>
      <xdr:row>8</xdr:row>
      <xdr:rowOff>5443</xdr:rowOff>
    </xdr:to>
    <xdr:cxnSp macro="">
      <xdr:nvCxnSpPr>
        <xdr:cNvPr id="22" name="Straight Arrow Connector 21"/>
        <xdr:cNvCxnSpPr/>
      </xdr:nvCxnSpPr>
      <xdr:spPr>
        <a:xfrm>
          <a:off x="35542583" y="2601323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203201</xdr:colOff>
      <xdr:row>6</xdr:row>
      <xdr:rowOff>18143</xdr:rowOff>
    </xdr:from>
    <xdr:to>
      <xdr:col>25</xdr:col>
      <xdr:colOff>206830</xdr:colOff>
      <xdr:row>8</xdr:row>
      <xdr:rowOff>5443</xdr:rowOff>
    </xdr:to>
    <xdr:cxnSp macro="">
      <xdr:nvCxnSpPr>
        <xdr:cNvPr id="23" name="Straight Arrow Connector 22"/>
        <xdr:cNvCxnSpPr/>
      </xdr:nvCxnSpPr>
      <xdr:spPr>
        <a:xfrm>
          <a:off x="35003741" y="2601323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850901</xdr:colOff>
      <xdr:row>6</xdr:row>
      <xdr:rowOff>12700</xdr:rowOff>
    </xdr:from>
    <xdr:to>
      <xdr:col>24</xdr:col>
      <xdr:colOff>854530</xdr:colOff>
      <xdr:row>8</xdr:row>
      <xdr:rowOff>0</xdr:rowOff>
    </xdr:to>
    <xdr:cxnSp macro="">
      <xdr:nvCxnSpPr>
        <xdr:cNvPr id="24" name="Straight Arrow Connector 23"/>
        <xdr:cNvCxnSpPr/>
      </xdr:nvCxnSpPr>
      <xdr:spPr>
        <a:xfrm>
          <a:off x="34500821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339272</xdr:colOff>
      <xdr:row>6</xdr:row>
      <xdr:rowOff>12700</xdr:rowOff>
    </xdr:from>
    <xdr:to>
      <xdr:col>24</xdr:col>
      <xdr:colOff>342901</xdr:colOff>
      <xdr:row>8</xdr:row>
      <xdr:rowOff>0</xdr:rowOff>
    </xdr:to>
    <xdr:cxnSp macro="">
      <xdr:nvCxnSpPr>
        <xdr:cNvPr id="25" name="Straight Arrow Connector 24"/>
        <xdr:cNvCxnSpPr/>
      </xdr:nvCxnSpPr>
      <xdr:spPr>
        <a:xfrm>
          <a:off x="33989192" y="2595880"/>
          <a:ext cx="3629" cy="932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59593</xdr:colOff>
      <xdr:row>6</xdr:row>
      <xdr:rowOff>53340</xdr:rowOff>
    </xdr:from>
    <xdr:to>
      <xdr:col>27</xdr:col>
      <xdr:colOff>594360</xdr:colOff>
      <xdr:row>7</xdr:row>
      <xdr:rowOff>390525</xdr:rowOff>
    </xdr:to>
    <xdr:sp macro="" textlink="">
      <xdr:nvSpPr>
        <xdr:cNvPr id="26" name="Right Brace 25"/>
        <xdr:cNvSpPr/>
      </xdr:nvSpPr>
      <xdr:spPr>
        <a:xfrm>
          <a:off x="38052913" y="2636520"/>
          <a:ext cx="534767" cy="725805"/>
        </a:xfrm>
        <a:prstGeom prst="rightBrac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810986</xdr:colOff>
      <xdr:row>7</xdr:row>
      <xdr:rowOff>5080</xdr:rowOff>
    </xdr:from>
    <xdr:to>
      <xdr:col>23</xdr:col>
      <xdr:colOff>812800</xdr:colOff>
      <xdr:row>8</xdr:row>
      <xdr:rowOff>0</xdr:rowOff>
    </xdr:to>
    <xdr:cxnSp macro="">
      <xdr:nvCxnSpPr>
        <xdr:cNvPr id="27" name="Straight Arrow Connector 26"/>
        <xdr:cNvCxnSpPr/>
      </xdr:nvCxnSpPr>
      <xdr:spPr>
        <a:xfrm flipH="1">
          <a:off x="33310286" y="297688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480786</xdr:colOff>
      <xdr:row>7</xdr:row>
      <xdr:rowOff>5080</xdr:rowOff>
    </xdr:from>
    <xdr:to>
      <xdr:col>23</xdr:col>
      <xdr:colOff>482600</xdr:colOff>
      <xdr:row>8</xdr:row>
      <xdr:rowOff>0</xdr:rowOff>
    </xdr:to>
    <xdr:cxnSp macro="">
      <xdr:nvCxnSpPr>
        <xdr:cNvPr id="28" name="Straight Arrow Connector 27"/>
        <xdr:cNvCxnSpPr/>
      </xdr:nvCxnSpPr>
      <xdr:spPr>
        <a:xfrm flipH="1">
          <a:off x="32980086" y="297688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165826</xdr:colOff>
      <xdr:row>7</xdr:row>
      <xdr:rowOff>5080</xdr:rowOff>
    </xdr:from>
    <xdr:to>
      <xdr:col>23</xdr:col>
      <xdr:colOff>167640</xdr:colOff>
      <xdr:row>8</xdr:row>
      <xdr:rowOff>0</xdr:rowOff>
    </xdr:to>
    <xdr:cxnSp macro="">
      <xdr:nvCxnSpPr>
        <xdr:cNvPr id="29" name="Straight Arrow Connector 28"/>
        <xdr:cNvCxnSpPr/>
      </xdr:nvCxnSpPr>
      <xdr:spPr>
        <a:xfrm flipH="1">
          <a:off x="32665126" y="297688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1085306</xdr:colOff>
      <xdr:row>7</xdr:row>
      <xdr:rowOff>5080</xdr:rowOff>
    </xdr:from>
    <xdr:to>
      <xdr:col>22</xdr:col>
      <xdr:colOff>1087120</xdr:colOff>
      <xdr:row>8</xdr:row>
      <xdr:rowOff>0</xdr:rowOff>
    </xdr:to>
    <xdr:cxnSp macro="">
      <xdr:nvCxnSpPr>
        <xdr:cNvPr id="30" name="Straight Arrow Connector 29"/>
        <xdr:cNvCxnSpPr/>
      </xdr:nvCxnSpPr>
      <xdr:spPr>
        <a:xfrm flipH="1">
          <a:off x="32296826" y="297688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765266</xdr:colOff>
      <xdr:row>7</xdr:row>
      <xdr:rowOff>0</xdr:rowOff>
    </xdr:from>
    <xdr:to>
      <xdr:col>22</xdr:col>
      <xdr:colOff>767080</xdr:colOff>
      <xdr:row>7</xdr:row>
      <xdr:rowOff>416560</xdr:rowOff>
    </xdr:to>
    <xdr:cxnSp macro="">
      <xdr:nvCxnSpPr>
        <xdr:cNvPr id="31" name="Straight Arrow Connector 30"/>
        <xdr:cNvCxnSpPr/>
      </xdr:nvCxnSpPr>
      <xdr:spPr>
        <a:xfrm flipH="1">
          <a:off x="31976786" y="29718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429986</xdr:colOff>
      <xdr:row>7</xdr:row>
      <xdr:rowOff>10160</xdr:rowOff>
    </xdr:from>
    <xdr:to>
      <xdr:col>22</xdr:col>
      <xdr:colOff>431800</xdr:colOff>
      <xdr:row>8</xdr:row>
      <xdr:rowOff>5080</xdr:rowOff>
    </xdr:to>
    <xdr:cxnSp macro="">
      <xdr:nvCxnSpPr>
        <xdr:cNvPr id="32" name="Straight Arrow Connector 31"/>
        <xdr:cNvCxnSpPr/>
      </xdr:nvCxnSpPr>
      <xdr:spPr>
        <a:xfrm flipH="1">
          <a:off x="31641506" y="298196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104866</xdr:colOff>
      <xdr:row>7</xdr:row>
      <xdr:rowOff>0</xdr:rowOff>
    </xdr:from>
    <xdr:to>
      <xdr:col>22</xdr:col>
      <xdr:colOff>106680</xdr:colOff>
      <xdr:row>7</xdr:row>
      <xdr:rowOff>416560</xdr:rowOff>
    </xdr:to>
    <xdr:cxnSp macro="">
      <xdr:nvCxnSpPr>
        <xdr:cNvPr id="33" name="Straight Arrow Connector 32"/>
        <xdr:cNvCxnSpPr/>
      </xdr:nvCxnSpPr>
      <xdr:spPr>
        <a:xfrm flipH="1">
          <a:off x="31316386" y="29718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1710146</xdr:colOff>
      <xdr:row>7</xdr:row>
      <xdr:rowOff>5080</xdr:rowOff>
    </xdr:from>
    <xdr:to>
      <xdr:col>21</xdr:col>
      <xdr:colOff>1711960</xdr:colOff>
      <xdr:row>8</xdr:row>
      <xdr:rowOff>0</xdr:rowOff>
    </xdr:to>
    <xdr:cxnSp macro="">
      <xdr:nvCxnSpPr>
        <xdr:cNvPr id="34" name="Straight Arrow Connector 33"/>
        <xdr:cNvCxnSpPr/>
      </xdr:nvCxnSpPr>
      <xdr:spPr>
        <a:xfrm flipH="1">
          <a:off x="31016666" y="297688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1395186</xdr:colOff>
      <xdr:row>7</xdr:row>
      <xdr:rowOff>5080</xdr:rowOff>
    </xdr:from>
    <xdr:to>
      <xdr:col>21</xdr:col>
      <xdr:colOff>1397000</xdr:colOff>
      <xdr:row>8</xdr:row>
      <xdr:rowOff>0</xdr:rowOff>
    </xdr:to>
    <xdr:cxnSp macro="">
      <xdr:nvCxnSpPr>
        <xdr:cNvPr id="35" name="Straight Arrow Connector 34"/>
        <xdr:cNvCxnSpPr/>
      </xdr:nvCxnSpPr>
      <xdr:spPr>
        <a:xfrm flipH="1">
          <a:off x="30701706" y="297688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1034506</xdr:colOff>
      <xdr:row>7</xdr:row>
      <xdr:rowOff>10160</xdr:rowOff>
    </xdr:from>
    <xdr:to>
      <xdr:col>21</xdr:col>
      <xdr:colOff>1036320</xdr:colOff>
      <xdr:row>8</xdr:row>
      <xdr:rowOff>5080</xdr:rowOff>
    </xdr:to>
    <xdr:cxnSp macro="">
      <xdr:nvCxnSpPr>
        <xdr:cNvPr id="36" name="Straight Arrow Connector 35"/>
        <xdr:cNvCxnSpPr/>
      </xdr:nvCxnSpPr>
      <xdr:spPr>
        <a:xfrm flipH="1">
          <a:off x="30341026" y="298196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663666</xdr:colOff>
      <xdr:row>6</xdr:row>
      <xdr:rowOff>375920</xdr:rowOff>
    </xdr:from>
    <xdr:to>
      <xdr:col>21</xdr:col>
      <xdr:colOff>665480</xdr:colOff>
      <xdr:row>7</xdr:row>
      <xdr:rowOff>411480</xdr:rowOff>
    </xdr:to>
    <xdr:cxnSp macro="">
      <xdr:nvCxnSpPr>
        <xdr:cNvPr id="37" name="Straight Arrow Connector 36"/>
        <xdr:cNvCxnSpPr/>
      </xdr:nvCxnSpPr>
      <xdr:spPr>
        <a:xfrm flipH="1">
          <a:off x="29970186" y="2959100"/>
          <a:ext cx="1814" cy="424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308066</xdr:colOff>
      <xdr:row>7</xdr:row>
      <xdr:rowOff>0</xdr:rowOff>
    </xdr:from>
    <xdr:to>
      <xdr:col>21</xdr:col>
      <xdr:colOff>309880</xdr:colOff>
      <xdr:row>7</xdr:row>
      <xdr:rowOff>416560</xdr:rowOff>
    </xdr:to>
    <xdr:cxnSp macro="">
      <xdr:nvCxnSpPr>
        <xdr:cNvPr id="38" name="Straight Arrow Connector 37"/>
        <xdr:cNvCxnSpPr/>
      </xdr:nvCxnSpPr>
      <xdr:spPr>
        <a:xfrm flipH="1">
          <a:off x="29614586" y="2971800"/>
          <a:ext cx="1814" cy="41656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394426</xdr:colOff>
      <xdr:row>7</xdr:row>
      <xdr:rowOff>15240</xdr:rowOff>
    </xdr:from>
    <xdr:to>
      <xdr:col>21</xdr:col>
      <xdr:colOff>0</xdr:colOff>
      <xdr:row>8</xdr:row>
      <xdr:rowOff>10160</xdr:rowOff>
    </xdr:to>
    <xdr:cxnSp macro="">
      <xdr:nvCxnSpPr>
        <xdr:cNvPr id="39" name="Straight Arrow Connector 38"/>
        <xdr:cNvCxnSpPr/>
      </xdr:nvCxnSpPr>
      <xdr:spPr>
        <a:xfrm flipH="1">
          <a:off x="29304706" y="2987040"/>
          <a:ext cx="1814" cy="55118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135500</xdr:colOff>
      <xdr:row>7</xdr:row>
      <xdr:rowOff>69468</xdr:rowOff>
    </xdr:from>
    <xdr:to>
      <xdr:col>21</xdr:col>
      <xdr:colOff>72666</xdr:colOff>
      <xdr:row>8</xdr:row>
      <xdr:rowOff>306534</xdr:rowOff>
    </xdr:to>
    <xdr:sp macro="" textlink="">
      <xdr:nvSpPr>
        <xdr:cNvPr id="40" name="Left Brace 39"/>
        <xdr:cNvSpPr/>
      </xdr:nvSpPr>
      <xdr:spPr>
        <a:xfrm rot="20205030">
          <a:off x="29045780" y="3041268"/>
          <a:ext cx="333406" cy="793326"/>
        </a:xfrm>
        <a:prstGeom prst="leftBrace">
          <a:avLst>
            <a:gd name="adj1" fmla="val 8333"/>
            <a:gd name="adj2" fmla="val 47279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6927</xdr:colOff>
      <xdr:row>5</xdr:row>
      <xdr:rowOff>1073728</xdr:rowOff>
    </xdr:to>
    <xdr:cxnSp macro="">
      <xdr:nvCxnSpPr>
        <xdr:cNvPr id="41" name="Straight Arrow Connector 40"/>
        <xdr:cNvCxnSpPr/>
      </xdr:nvCxnSpPr>
      <xdr:spPr>
        <a:xfrm>
          <a:off x="36088320" y="1493520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741218</xdr:colOff>
      <xdr:row>5</xdr:row>
      <xdr:rowOff>20782</xdr:rowOff>
    </xdr:from>
    <xdr:to>
      <xdr:col>25</xdr:col>
      <xdr:colOff>748145</xdr:colOff>
      <xdr:row>6</xdr:row>
      <xdr:rowOff>6928</xdr:rowOff>
    </xdr:to>
    <xdr:cxnSp macro="">
      <xdr:nvCxnSpPr>
        <xdr:cNvPr id="42" name="Straight Arrow Connector 41"/>
        <xdr:cNvCxnSpPr/>
      </xdr:nvCxnSpPr>
      <xdr:spPr>
        <a:xfrm>
          <a:off x="35541758" y="1514302"/>
          <a:ext cx="6927" cy="1075806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200891</xdr:colOff>
      <xdr:row>5</xdr:row>
      <xdr:rowOff>6928</xdr:rowOff>
    </xdr:from>
    <xdr:to>
      <xdr:col>25</xdr:col>
      <xdr:colOff>207818</xdr:colOff>
      <xdr:row>5</xdr:row>
      <xdr:rowOff>1080656</xdr:rowOff>
    </xdr:to>
    <xdr:cxnSp macro="">
      <xdr:nvCxnSpPr>
        <xdr:cNvPr id="43" name="Straight Arrow Connector 42"/>
        <xdr:cNvCxnSpPr/>
      </xdr:nvCxnSpPr>
      <xdr:spPr>
        <a:xfrm>
          <a:off x="35001431" y="1500448"/>
          <a:ext cx="6927" cy="1073728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852055</xdr:colOff>
      <xdr:row>5</xdr:row>
      <xdr:rowOff>13855</xdr:rowOff>
    </xdr:from>
    <xdr:to>
      <xdr:col>24</xdr:col>
      <xdr:colOff>858982</xdr:colOff>
      <xdr:row>6</xdr:row>
      <xdr:rowOff>1</xdr:rowOff>
    </xdr:to>
    <xdr:cxnSp macro="">
      <xdr:nvCxnSpPr>
        <xdr:cNvPr id="44" name="Straight Arrow Connector 43"/>
        <xdr:cNvCxnSpPr/>
      </xdr:nvCxnSpPr>
      <xdr:spPr>
        <a:xfrm>
          <a:off x="34501975" y="1507375"/>
          <a:ext cx="6927" cy="1075806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339437</xdr:colOff>
      <xdr:row>5</xdr:row>
      <xdr:rowOff>20782</xdr:rowOff>
    </xdr:from>
    <xdr:to>
      <xdr:col>24</xdr:col>
      <xdr:colOff>346364</xdr:colOff>
      <xdr:row>6</xdr:row>
      <xdr:rowOff>6928</xdr:rowOff>
    </xdr:to>
    <xdr:cxnSp macro="">
      <xdr:nvCxnSpPr>
        <xdr:cNvPr id="45" name="Straight Arrow Connector 44"/>
        <xdr:cNvCxnSpPr/>
      </xdr:nvCxnSpPr>
      <xdr:spPr>
        <a:xfrm>
          <a:off x="33989357" y="1514302"/>
          <a:ext cx="6927" cy="1075806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1143000</xdr:colOff>
      <xdr:row>5</xdr:row>
      <xdr:rowOff>13855</xdr:rowOff>
    </xdr:from>
    <xdr:to>
      <xdr:col>24</xdr:col>
      <xdr:colOff>0</xdr:colOff>
      <xdr:row>6</xdr:row>
      <xdr:rowOff>1</xdr:rowOff>
    </xdr:to>
    <xdr:cxnSp macro="">
      <xdr:nvCxnSpPr>
        <xdr:cNvPr id="46" name="Straight Arrow Connector 45"/>
        <xdr:cNvCxnSpPr/>
      </xdr:nvCxnSpPr>
      <xdr:spPr>
        <a:xfrm>
          <a:off x="33642300" y="1507375"/>
          <a:ext cx="7620" cy="1075806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454890</xdr:colOff>
      <xdr:row>26</xdr:row>
      <xdr:rowOff>230909</xdr:rowOff>
    </xdr:from>
    <xdr:to>
      <xdr:col>0</xdr:col>
      <xdr:colOff>4051300</xdr:colOff>
      <xdr:row>26</xdr:row>
      <xdr:rowOff>915240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890" y="14548889"/>
          <a:ext cx="3596410" cy="684331"/>
        </a:xfrm>
        <a:prstGeom prst="rect">
          <a:avLst/>
        </a:prstGeom>
      </xdr:spPr>
    </xdr:pic>
    <xdr:clientData/>
  </xdr:twoCellAnchor>
  <xdr:twoCellAnchor editAs="oneCell">
    <xdr:from>
      <xdr:col>0</xdr:col>
      <xdr:colOff>1052569</xdr:colOff>
      <xdr:row>25</xdr:row>
      <xdr:rowOff>139700</xdr:rowOff>
    </xdr:from>
    <xdr:to>
      <xdr:col>0</xdr:col>
      <xdr:colOff>2001034</xdr:colOff>
      <xdr:row>25</xdr:row>
      <xdr:rowOff>838200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2569" y="13474700"/>
          <a:ext cx="948465" cy="698500"/>
        </a:xfrm>
        <a:prstGeom prst="rect">
          <a:avLst/>
        </a:prstGeom>
      </xdr:spPr>
    </xdr:pic>
    <xdr:clientData/>
  </xdr:twoCellAnchor>
  <xdr:twoCellAnchor editAs="oneCell">
    <xdr:from>
      <xdr:col>0</xdr:col>
      <xdr:colOff>1485900</xdr:colOff>
      <xdr:row>27</xdr:row>
      <xdr:rowOff>199737</xdr:rowOff>
    </xdr:from>
    <xdr:to>
      <xdr:col>0</xdr:col>
      <xdr:colOff>2381138</xdr:colOff>
      <xdr:row>27</xdr:row>
      <xdr:rowOff>793964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5900" y="15523557"/>
          <a:ext cx="895238" cy="594227"/>
        </a:xfrm>
        <a:prstGeom prst="rect">
          <a:avLst/>
        </a:prstGeom>
      </xdr:spPr>
    </xdr:pic>
    <xdr:clientData/>
  </xdr:twoCellAnchor>
  <xdr:twoCellAnchor editAs="oneCell">
    <xdr:from>
      <xdr:col>0</xdr:col>
      <xdr:colOff>1335809</xdr:colOff>
      <xdr:row>28</xdr:row>
      <xdr:rowOff>226291</xdr:rowOff>
    </xdr:from>
    <xdr:to>
      <xdr:col>0</xdr:col>
      <xdr:colOff>2478666</xdr:colOff>
      <xdr:row>28</xdr:row>
      <xdr:rowOff>881413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5809" y="16510231"/>
          <a:ext cx="1142857" cy="655122"/>
        </a:xfrm>
        <a:prstGeom prst="rect">
          <a:avLst/>
        </a:prstGeom>
      </xdr:spPr>
    </xdr:pic>
    <xdr:clientData/>
  </xdr:twoCellAnchor>
  <xdr:twoCellAnchor editAs="oneCell">
    <xdr:from>
      <xdr:col>18</xdr:col>
      <xdr:colOff>341085</xdr:colOff>
      <xdr:row>5</xdr:row>
      <xdr:rowOff>67851</xdr:rowOff>
    </xdr:from>
    <xdr:to>
      <xdr:col>19</xdr:col>
      <xdr:colOff>562428</xdr:colOff>
      <xdr:row>5</xdr:row>
      <xdr:rowOff>1064986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8265" y="1561371"/>
          <a:ext cx="1349103" cy="997135"/>
        </a:xfrm>
        <a:prstGeom prst="rect">
          <a:avLst/>
        </a:prstGeom>
      </xdr:spPr>
    </xdr:pic>
    <xdr:clientData/>
  </xdr:twoCellAnchor>
  <xdr:twoCellAnchor editAs="oneCell">
    <xdr:from>
      <xdr:col>29</xdr:col>
      <xdr:colOff>112727</xdr:colOff>
      <xdr:row>3</xdr:row>
      <xdr:rowOff>53219</xdr:rowOff>
    </xdr:from>
    <xdr:to>
      <xdr:col>30</xdr:col>
      <xdr:colOff>453570</xdr:colOff>
      <xdr:row>5</xdr:row>
      <xdr:rowOff>437855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536827" y="1074299"/>
          <a:ext cx="1293344" cy="857076"/>
        </a:xfrm>
        <a:prstGeom prst="rect">
          <a:avLst/>
        </a:prstGeom>
      </xdr:spPr>
    </xdr:pic>
    <xdr:clientData/>
  </xdr:twoCellAnchor>
  <xdr:twoCellAnchor>
    <xdr:from>
      <xdr:col>26</xdr:col>
      <xdr:colOff>228599</xdr:colOff>
      <xdr:row>5</xdr:row>
      <xdr:rowOff>0</xdr:rowOff>
    </xdr:from>
    <xdr:to>
      <xdr:col>26</xdr:col>
      <xdr:colOff>1786467</xdr:colOff>
      <xdr:row>5</xdr:row>
      <xdr:rowOff>977900</xdr:rowOff>
    </xdr:to>
    <xdr:sp macro="" textlink="">
      <xdr:nvSpPr>
        <xdr:cNvPr id="53" name="Right Brace 52"/>
        <xdr:cNvSpPr/>
      </xdr:nvSpPr>
      <xdr:spPr>
        <a:xfrm>
          <a:off x="36316919" y="1493520"/>
          <a:ext cx="1557868" cy="977900"/>
        </a:xfrm>
        <a:prstGeom prst="rightBrace">
          <a:avLst>
            <a:gd name="adj1" fmla="val 8333"/>
            <a:gd name="adj2" fmla="val 27489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59267</xdr:colOff>
      <xdr:row>3</xdr:row>
      <xdr:rowOff>121919</xdr:rowOff>
    </xdr:from>
    <xdr:to>
      <xdr:col>25</xdr:col>
      <xdr:colOff>1210737</xdr:colOff>
      <xdr:row>4</xdr:row>
      <xdr:rowOff>156632</xdr:rowOff>
    </xdr:to>
    <xdr:sp macro="" textlink="">
      <xdr:nvSpPr>
        <xdr:cNvPr id="54" name="Right Brace 53"/>
        <xdr:cNvSpPr/>
      </xdr:nvSpPr>
      <xdr:spPr>
        <a:xfrm rot="16200000">
          <a:off x="34724765" y="127421"/>
          <a:ext cx="270933" cy="2302090"/>
        </a:xfrm>
        <a:prstGeom prst="rightBrace">
          <a:avLst>
            <a:gd name="adj1" fmla="val 8333"/>
            <a:gd name="adj2" fmla="val 47794"/>
          </a:avLst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25</xdr:col>
      <xdr:colOff>99181</xdr:colOff>
      <xdr:row>0</xdr:row>
      <xdr:rowOff>362857</xdr:rowOff>
    </xdr:from>
    <xdr:to>
      <xdr:col>26</xdr:col>
      <xdr:colOff>326572</xdr:colOff>
      <xdr:row>3</xdr:row>
      <xdr:rowOff>134455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899721" y="362857"/>
          <a:ext cx="1515171" cy="792678"/>
        </a:xfrm>
        <a:prstGeom prst="rect">
          <a:avLst/>
        </a:prstGeom>
      </xdr:spPr>
    </xdr:pic>
    <xdr:clientData/>
  </xdr:twoCellAnchor>
  <xdr:twoCellAnchor editAs="oneCell">
    <xdr:from>
      <xdr:col>30</xdr:col>
      <xdr:colOff>59266</xdr:colOff>
      <xdr:row>7</xdr:row>
      <xdr:rowOff>260047</xdr:rowOff>
    </xdr:from>
    <xdr:to>
      <xdr:col>30</xdr:col>
      <xdr:colOff>516468</xdr:colOff>
      <xdr:row>8</xdr:row>
      <xdr:rowOff>319313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435866" y="3231847"/>
          <a:ext cx="457202" cy="615526"/>
        </a:xfrm>
        <a:prstGeom prst="rect">
          <a:avLst/>
        </a:prstGeom>
      </xdr:spPr>
    </xdr:pic>
    <xdr:clientData/>
  </xdr:twoCellAnchor>
  <xdr:twoCellAnchor editAs="oneCell">
    <xdr:from>
      <xdr:col>12</xdr:col>
      <xdr:colOff>163380</xdr:colOff>
      <xdr:row>5</xdr:row>
      <xdr:rowOff>199572</xdr:rowOff>
    </xdr:from>
    <xdr:to>
      <xdr:col>13</xdr:col>
      <xdr:colOff>483507</xdr:colOff>
      <xdr:row>5</xdr:row>
      <xdr:rowOff>1030941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579640" y="1693092"/>
          <a:ext cx="1409787" cy="831369"/>
        </a:xfrm>
        <a:prstGeom prst="rect">
          <a:avLst/>
        </a:prstGeom>
      </xdr:spPr>
    </xdr:pic>
    <xdr:clientData/>
  </xdr:twoCellAnchor>
  <xdr:twoCellAnchor>
    <xdr:from>
      <xdr:col>5</xdr:col>
      <xdr:colOff>447675</xdr:colOff>
      <xdr:row>10</xdr:row>
      <xdr:rowOff>476250</xdr:rowOff>
    </xdr:from>
    <xdr:to>
      <xdr:col>5</xdr:col>
      <xdr:colOff>828674</xdr:colOff>
      <xdr:row>12</xdr:row>
      <xdr:rowOff>180975</xdr:rowOff>
    </xdr:to>
    <xdr:sp macro="" textlink="">
      <xdr:nvSpPr>
        <xdr:cNvPr id="58" name="Arc 57"/>
        <xdr:cNvSpPr/>
      </xdr:nvSpPr>
      <xdr:spPr>
        <a:xfrm>
          <a:off x="14498955" y="4850130"/>
          <a:ext cx="380999" cy="847725"/>
        </a:xfrm>
        <a:prstGeom prst="arc">
          <a:avLst>
            <a:gd name="adj1" fmla="val 16200000"/>
            <a:gd name="adj2" fmla="val 18671167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828675</xdr:colOff>
      <xdr:row>10</xdr:row>
      <xdr:rowOff>409575</xdr:rowOff>
    </xdr:from>
    <xdr:to>
      <xdr:col>6</xdr:col>
      <xdr:colOff>676275</xdr:colOff>
      <xdr:row>10</xdr:row>
      <xdr:rowOff>504826</xdr:rowOff>
    </xdr:to>
    <xdr:cxnSp macro="">
      <xdr:nvCxnSpPr>
        <xdr:cNvPr id="59" name="Straight Arrow Connector 58"/>
        <xdr:cNvCxnSpPr/>
      </xdr:nvCxnSpPr>
      <xdr:spPr>
        <a:xfrm flipV="1">
          <a:off x="14879955" y="4783455"/>
          <a:ext cx="1752600" cy="9525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1800225</xdr:colOff>
      <xdr:row>9</xdr:row>
      <xdr:rowOff>76200</xdr:rowOff>
    </xdr:from>
    <xdr:to>
      <xdr:col>6</xdr:col>
      <xdr:colOff>295276</xdr:colOff>
      <xdr:row>9</xdr:row>
      <xdr:rowOff>314325</xdr:rowOff>
    </xdr:to>
    <xdr:cxnSp macro="">
      <xdr:nvCxnSpPr>
        <xdr:cNvPr id="60" name="Straight Arrow Connector 59"/>
        <xdr:cNvCxnSpPr/>
      </xdr:nvCxnSpPr>
      <xdr:spPr>
        <a:xfrm flipH="1" flipV="1">
          <a:off x="15851505" y="3977640"/>
          <a:ext cx="400051" cy="238125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304800</xdr:colOff>
      <xdr:row>10</xdr:row>
      <xdr:rowOff>487681</xdr:rowOff>
    </xdr:from>
    <xdr:to>
      <xdr:col>21</xdr:col>
      <xdr:colOff>792480</xdr:colOff>
      <xdr:row>12</xdr:row>
      <xdr:rowOff>182881</xdr:rowOff>
    </xdr:to>
    <xdr:sp macro="" textlink="">
      <xdr:nvSpPr>
        <xdr:cNvPr id="61" name="Arc 60"/>
        <xdr:cNvSpPr/>
      </xdr:nvSpPr>
      <xdr:spPr>
        <a:xfrm>
          <a:off x="29611320" y="4861561"/>
          <a:ext cx="487680" cy="838200"/>
        </a:xfrm>
        <a:prstGeom prst="arc">
          <a:avLst>
            <a:gd name="adj1" fmla="val 16200000"/>
            <a:gd name="adj2" fmla="val 19298261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693420</xdr:colOff>
      <xdr:row>10</xdr:row>
      <xdr:rowOff>403860</xdr:rowOff>
    </xdr:from>
    <xdr:to>
      <xdr:col>22</xdr:col>
      <xdr:colOff>708660</xdr:colOff>
      <xdr:row>10</xdr:row>
      <xdr:rowOff>544832</xdr:rowOff>
    </xdr:to>
    <xdr:cxnSp macro="">
      <xdr:nvCxnSpPr>
        <xdr:cNvPr id="62" name="Straight Arrow Connector 61"/>
        <xdr:cNvCxnSpPr/>
      </xdr:nvCxnSpPr>
      <xdr:spPr>
        <a:xfrm flipV="1">
          <a:off x="29999940" y="4777740"/>
          <a:ext cx="1920240" cy="140972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1280159</xdr:colOff>
      <xdr:row>9</xdr:row>
      <xdr:rowOff>1</xdr:rowOff>
    </xdr:from>
    <xdr:to>
      <xdr:col>22</xdr:col>
      <xdr:colOff>461497</xdr:colOff>
      <xdr:row>9</xdr:row>
      <xdr:rowOff>304801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0106268">
          <a:off x="30586679" y="3901441"/>
          <a:ext cx="1086338" cy="304800"/>
        </a:xfrm>
        <a:prstGeom prst="rect">
          <a:avLst/>
        </a:prstGeom>
      </xdr:spPr>
    </xdr:pic>
    <xdr:clientData/>
  </xdr:twoCellAnchor>
  <xdr:twoCellAnchor>
    <xdr:from>
      <xdr:col>21</xdr:col>
      <xdr:colOff>1097280</xdr:colOff>
      <xdr:row>9</xdr:row>
      <xdr:rowOff>373380</xdr:rowOff>
    </xdr:from>
    <xdr:to>
      <xdr:col>21</xdr:col>
      <xdr:colOff>1333501</xdr:colOff>
      <xdr:row>10</xdr:row>
      <xdr:rowOff>190500</xdr:rowOff>
    </xdr:to>
    <xdr:cxnSp macro="">
      <xdr:nvCxnSpPr>
        <xdr:cNvPr id="64" name="Straight Arrow Connector 63"/>
        <xdr:cNvCxnSpPr/>
      </xdr:nvCxnSpPr>
      <xdr:spPr>
        <a:xfrm flipH="1" flipV="1">
          <a:off x="30403800" y="4274820"/>
          <a:ext cx="236221" cy="289560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822960</xdr:colOff>
      <xdr:row>10</xdr:row>
      <xdr:rowOff>167640</xdr:rowOff>
    </xdr:from>
    <xdr:to>
      <xdr:col>10</xdr:col>
      <xdr:colOff>426721</xdr:colOff>
      <xdr:row>11</xdr:row>
      <xdr:rowOff>0</xdr:rowOff>
    </xdr:to>
    <xdr:cxnSp macro="">
      <xdr:nvCxnSpPr>
        <xdr:cNvPr id="65" name="Straight Arrow Connector 64"/>
        <xdr:cNvCxnSpPr/>
      </xdr:nvCxnSpPr>
      <xdr:spPr>
        <a:xfrm flipH="1">
          <a:off x="20368260" y="4541520"/>
          <a:ext cx="891541" cy="518160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822960</xdr:colOff>
      <xdr:row>10</xdr:row>
      <xdr:rowOff>167640</xdr:rowOff>
    </xdr:from>
    <xdr:to>
      <xdr:col>26</xdr:col>
      <xdr:colOff>426721</xdr:colOff>
      <xdr:row>11</xdr:row>
      <xdr:rowOff>0</xdr:rowOff>
    </xdr:to>
    <xdr:cxnSp macro="">
      <xdr:nvCxnSpPr>
        <xdr:cNvPr id="66" name="Straight Arrow Connector 65"/>
        <xdr:cNvCxnSpPr/>
      </xdr:nvCxnSpPr>
      <xdr:spPr>
        <a:xfrm flipH="1">
          <a:off x="35623500" y="4541520"/>
          <a:ext cx="891541" cy="518160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355033</xdr:colOff>
      <xdr:row>10</xdr:row>
      <xdr:rowOff>33618</xdr:rowOff>
    </xdr:from>
    <xdr:to>
      <xdr:col>13</xdr:col>
      <xdr:colOff>440704</xdr:colOff>
      <xdr:row>11</xdr:row>
      <xdr:rowOff>217714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771293" y="4407498"/>
          <a:ext cx="1175331" cy="869896"/>
        </a:xfrm>
        <a:prstGeom prst="rect">
          <a:avLst/>
        </a:prstGeom>
      </xdr:spPr>
    </xdr:pic>
    <xdr:clientData/>
  </xdr:twoCellAnchor>
  <xdr:twoCellAnchor>
    <xdr:from>
      <xdr:col>10</xdr:col>
      <xdr:colOff>1480457</xdr:colOff>
      <xdr:row>19</xdr:row>
      <xdr:rowOff>533400</xdr:rowOff>
    </xdr:from>
    <xdr:to>
      <xdr:col>11</xdr:col>
      <xdr:colOff>359229</xdr:colOff>
      <xdr:row>20</xdr:row>
      <xdr:rowOff>0</xdr:rowOff>
    </xdr:to>
    <xdr:cxnSp macro="">
      <xdr:nvCxnSpPr>
        <xdr:cNvPr id="68" name="Straight Connector 67"/>
        <xdr:cNvCxnSpPr/>
      </xdr:nvCxnSpPr>
      <xdr:spPr>
        <a:xfrm flipH="1" flipV="1">
          <a:off x="22313537" y="10073640"/>
          <a:ext cx="783772" cy="1524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54429</xdr:colOff>
      <xdr:row>20</xdr:row>
      <xdr:rowOff>43543</xdr:rowOff>
    </xdr:from>
    <xdr:to>
      <xdr:col>5</xdr:col>
      <xdr:colOff>446315</xdr:colOff>
      <xdr:row>20</xdr:row>
      <xdr:rowOff>54429</xdr:rowOff>
    </xdr:to>
    <xdr:cxnSp macro="">
      <xdr:nvCxnSpPr>
        <xdr:cNvPr id="69" name="Straight Connector 68"/>
        <xdr:cNvCxnSpPr/>
      </xdr:nvCxnSpPr>
      <xdr:spPr>
        <a:xfrm flipH="1" flipV="1">
          <a:off x="13709469" y="10132423"/>
          <a:ext cx="788126" cy="10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20</xdr:row>
      <xdr:rowOff>0</xdr:rowOff>
    </xdr:from>
    <xdr:to>
      <xdr:col>21</xdr:col>
      <xdr:colOff>391886</xdr:colOff>
      <xdr:row>20</xdr:row>
      <xdr:rowOff>10886</xdr:rowOff>
    </xdr:to>
    <xdr:cxnSp macro="">
      <xdr:nvCxnSpPr>
        <xdr:cNvPr id="70" name="Straight Connector 69"/>
        <xdr:cNvCxnSpPr/>
      </xdr:nvCxnSpPr>
      <xdr:spPr>
        <a:xfrm flipH="1" flipV="1">
          <a:off x="28910280" y="10088880"/>
          <a:ext cx="788126" cy="10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1458686</xdr:colOff>
      <xdr:row>20</xdr:row>
      <xdr:rowOff>10886</xdr:rowOff>
    </xdr:from>
    <xdr:to>
      <xdr:col>27</xdr:col>
      <xdr:colOff>337458</xdr:colOff>
      <xdr:row>20</xdr:row>
      <xdr:rowOff>21772</xdr:rowOff>
    </xdr:to>
    <xdr:cxnSp macro="">
      <xdr:nvCxnSpPr>
        <xdr:cNvPr id="71" name="Straight Connector 70"/>
        <xdr:cNvCxnSpPr/>
      </xdr:nvCxnSpPr>
      <xdr:spPr>
        <a:xfrm flipH="1" flipV="1">
          <a:off x="37547006" y="10099766"/>
          <a:ext cx="783772" cy="1088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209550</xdr:colOff>
      <xdr:row>5</xdr:row>
      <xdr:rowOff>133350</xdr:rowOff>
    </xdr:from>
    <xdr:to>
      <xdr:col>0</xdr:col>
      <xdr:colOff>3926894</xdr:colOff>
      <xdr:row>5</xdr:row>
      <xdr:rowOff>952500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9550" y="1600200"/>
          <a:ext cx="3717344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20</xdr:row>
      <xdr:rowOff>50800</xdr:rowOff>
    </xdr:from>
    <xdr:to>
      <xdr:col>15</xdr:col>
      <xdr:colOff>673100</xdr:colOff>
      <xdr:row>20</xdr:row>
      <xdr:rowOff>247650</xdr:rowOff>
    </xdr:to>
    <xdr:cxnSp macro="">
      <xdr:nvCxnSpPr>
        <xdr:cNvPr id="2" name="Straight Arrow Connector 1"/>
        <xdr:cNvCxnSpPr/>
      </xdr:nvCxnSpPr>
      <xdr:spPr>
        <a:xfrm>
          <a:off x="16832580" y="93472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19</xdr:row>
      <xdr:rowOff>50800</xdr:rowOff>
    </xdr:from>
    <xdr:to>
      <xdr:col>15</xdr:col>
      <xdr:colOff>673100</xdr:colOff>
      <xdr:row>19</xdr:row>
      <xdr:rowOff>247650</xdr:rowOff>
    </xdr:to>
    <xdr:cxnSp macro="">
      <xdr:nvCxnSpPr>
        <xdr:cNvPr id="3" name="Straight Arrow Connector 2"/>
        <xdr:cNvCxnSpPr/>
      </xdr:nvCxnSpPr>
      <xdr:spPr>
        <a:xfrm>
          <a:off x="16832580" y="890524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18</xdr:row>
      <xdr:rowOff>50800</xdr:rowOff>
    </xdr:from>
    <xdr:to>
      <xdr:col>15</xdr:col>
      <xdr:colOff>673100</xdr:colOff>
      <xdr:row>18</xdr:row>
      <xdr:rowOff>247650</xdr:rowOff>
    </xdr:to>
    <xdr:cxnSp macro="">
      <xdr:nvCxnSpPr>
        <xdr:cNvPr id="4" name="Straight Arrow Connector 3"/>
        <xdr:cNvCxnSpPr/>
      </xdr:nvCxnSpPr>
      <xdr:spPr>
        <a:xfrm>
          <a:off x="16832580" y="846328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18</xdr:row>
      <xdr:rowOff>50800</xdr:rowOff>
    </xdr:from>
    <xdr:to>
      <xdr:col>15</xdr:col>
      <xdr:colOff>673100</xdr:colOff>
      <xdr:row>18</xdr:row>
      <xdr:rowOff>247650</xdr:rowOff>
    </xdr:to>
    <xdr:cxnSp macro="">
      <xdr:nvCxnSpPr>
        <xdr:cNvPr id="5" name="Straight Arrow Connector 4"/>
        <xdr:cNvCxnSpPr/>
      </xdr:nvCxnSpPr>
      <xdr:spPr>
        <a:xfrm>
          <a:off x="16832580" y="846328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17</xdr:row>
      <xdr:rowOff>50800</xdr:rowOff>
    </xdr:from>
    <xdr:to>
      <xdr:col>15</xdr:col>
      <xdr:colOff>673100</xdr:colOff>
      <xdr:row>17</xdr:row>
      <xdr:rowOff>247650</xdr:rowOff>
    </xdr:to>
    <xdr:cxnSp macro="">
      <xdr:nvCxnSpPr>
        <xdr:cNvPr id="6" name="Straight Arrow Connector 5"/>
        <xdr:cNvCxnSpPr/>
      </xdr:nvCxnSpPr>
      <xdr:spPr>
        <a:xfrm>
          <a:off x="16832580" y="802132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18</xdr:row>
      <xdr:rowOff>50800</xdr:rowOff>
    </xdr:from>
    <xdr:to>
      <xdr:col>15</xdr:col>
      <xdr:colOff>673100</xdr:colOff>
      <xdr:row>18</xdr:row>
      <xdr:rowOff>247650</xdr:rowOff>
    </xdr:to>
    <xdr:cxnSp macro="">
      <xdr:nvCxnSpPr>
        <xdr:cNvPr id="7" name="Straight Arrow Connector 6"/>
        <xdr:cNvCxnSpPr/>
      </xdr:nvCxnSpPr>
      <xdr:spPr>
        <a:xfrm>
          <a:off x="16832580" y="846328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17</xdr:row>
      <xdr:rowOff>50800</xdr:rowOff>
    </xdr:from>
    <xdr:to>
      <xdr:col>15</xdr:col>
      <xdr:colOff>673100</xdr:colOff>
      <xdr:row>17</xdr:row>
      <xdr:rowOff>247650</xdr:rowOff>
    </xdr:to>
    <xdr:cxnSp macro="">
      <xdr:nvCxnSpPr>
        <xdr:cNvPr id="8" name="Straight Arrow Connector 7"/>
        <xdr:cNvCxnSpPr/>
      </xdr:nvCxnSpPr>
      <xdr:spPr>
        <a:xfrm>
          <a:off x="16832580" y="802132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16</xdr:row>
      <xdr:rowOff>50800</xdr:rowOff>
    </xdr:from>
    <xdr:to>
      <xdr:col>15</xdr:col>
      <xdr:colOff>673100</xdr:colOff>
      <xdr:row>16</xdr:row>
      <xdr:rowOff>247650</xdr:rowOff>
    </xdr:to>
    <xdr:cxnSp macro="">
      <xdr:nvCxnSpPr>
        <xdr:cNvPr id="9" name="Straight Arrow Connector 8"/>
        <xdr:cNvCxnSpPr/>
      </xdr:nvCxnSpPr>
      <xdr:spPr>
        <a:xfrm>
          <a:off x="16832580" y="757936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15</xdr:row>
      <xdr:rowOff>50800</xdr:rowOff>
    </xdr:from>
    <xdr:to>
      <xdr:col>15</xdr:col>
      <xdr:colOff>673100</xdr:colOff>
      <xdr:row>15</xdr:row>
      <xdr:rowOff>247650</xdr:rowOff>
    </xdr:to>
    <xdr:cxnSp macro="">
      <xdr:nvCxnSpPr>
        <xdr:cNvPr id="10" name="Straight Arrow Connector 9"/>
        <xdr:cNvCxnSpPr/>
      </xdr:nvCxnSpPr>
      <xdr:spPr>
        <a:xfrm>
          <a:off x="16832580" y="71374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14</xdr:row>
      <xdr:rowOff>50800</xdr:rowOff>
    </xdr:from>
    <xdr:to>
      <xdr:col>15</xdr:col>
      <xdr:colOff>673100</xdr:colOff>
      <xdr:row>14</xdr:row>
      <xdr:rowOff>247650</xdr:rowOff>
    </xdr:to>
    <xdr:cxnSp macro="">
      <xdr:nvCxnSpPr>
        <xdr:cNvPr id="11" name="Straight Arrow Connector 10"/>
        <xdr:cNvCxnSpPr/>
      </xdr:nvCxnSpPr>
      <xdr:spPr>
        <a:xfrm>
          <a:off x="16832580" y="669544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13</xdr:row>
      <xdr:rowOff>50800</xdr:rowOff>
    </xdr:from>
    <xdr:to>
      <xdr:col>15</xdr:col>
      <xdr:colOff>673100</xdr:colOff>
      <xdr:row>13</xdr:row>
      <xdr:rowOff>247650</xdr:rowOff>
    </xdr:to>
    <xdr:cxnSp macro="">
      <xdr:nvCxnSpPr>
        <xdr:cNvPr id="12" name="Straight Arrow Connector 11"/>
        <xdr:cNvCxnSpPr/>
      </xdr:nvCxnSpPr>
      <xdr:spPr>
        <a:xfrm>
          <a:off x="16832580" y="625348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12</xdr:row>
      <xdr:rowOff>50800</xdr:rowOff>
    </xdr:from>
    <xdr:to>
      <xdr:col>15</xdr:col>
      <xdr:colOff>673100</xdr:colOff>
      <xdr:row>12</xdr:row>
      <xdr:rowOff>247650</xdr:rowOff>
    </xdr:to>
    <xdr:cxnSp macro="">
      <xdr:nvCxnSpPr>
        <xdr:cNvPr id="13" name="Straight Arrow Connector 12"/>
        <xdr:cNvCxnSpPr/>
      </xdr:nvCxnSpPr>
      <xdr:spPr>
        <a:xfrm>
          <a:off x="16832580" y="581152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11</xdr:row>
      <xdr:rowOff>50800</xdr:rowOff>
    </xdr:from>
    <xdr:to>
      <xdr:col>15</xdr:col>
      <xdr:colOff>673100</xdr:colOff>
      <xdr:row>11</xdr:row>
      <xdr:rowOff>247650</xdr:rowOff>
    </xdr:to>
    <xdr:cxnSp macro="">
      <xdr:nvCxnSpPr>
        <xdr:cNvPr id="14" name="Straight Arrow Connector 13"/>
        <xdr:cNvCxnSpPr/>
      </xdr:nvCxnSpPr>
      <xdr:spPr>
        <a:xfrm>
          <a:off x="16832580" y="536956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10</xdr:row>
      <xdr:rowOff>50800</xdr:rowOff>
    </xdr:from>
    <xdr:to>
      <xdr:col>15</xdr:col>
      <xdr:colOff>673100</xdr:colOff>
      <xdr:row>10</xdr:row>
      <xdr:rowOff>247650</xdr:rowOff>
    </xdr:to>
    <xdr:cxnSp macro="">
      <xdr:nvCxnSpPr>
        <xdr:cNvPr id="15" name="Straight Arrow Connector 14"/>
        <xdr:cNvCxnSpPr/>
      </xdr:nvCxnSpPr>
      <xdr:spPr>
        <a:xfrm>
          <a:off x="16832580" y="492760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9</xdr:row>
      <xdr:rowOff>50800</xdr:rowOff>
    </xdr:from>
    <xdr:to>
      <xdr:col>15</xdr:col>
      <xdr:colOff>673100</xdr:colOff>
      <xdr:row>9</xdr:row>
      <xdr:rowOff>247650</xdr:rowOff>
    </xdr:to>
    <xdr:cxnSp macro="">
      <xdr:nvCxnSpPr>
        <xdr:cNvPr id="16" name="Straight Arrow Connector 15"/>
        <xdr:cNvCxnSpPr/>
      </xdr:nvCxnSpPr>
      <xdr:spPr>
        <a:xfrm>
          <a:off x="16832580" y="4485640"/>
          <a:ext cx="558800" cy="1968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17</xdr:row>
      <xdr:rowOff>269240</xdr:rowOff>
    </xdr:from>
    <xdr:to>
      <xdr:col>13</xdr:col>
      <xdr:colOff>0</xdr:colOff>
      <xdr:row>18</xdr:row>
      <xdr:rowOff>10160</xdr:rowOff>
    </xdr:to>
    <xdr:cxnSp macro="">
      <xdr:nvCxnSpPr>
        <xdr:cNvPr id="17" name="Straight Arrow Connector 16"/>
        <xdr:cNvCxnSpPr/>
      </xdr:nvCxnSpPr>
      <xdr:spPr>
        <a:xfrm>
          <a:off x="14386560" y="8239760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19</xdr:row>
      <xdr:rowOff>275013</xdr:rowOff>
    </xdr:from>
    <xdr:to>
      <xdr:col>14</xdr:col>
      <xdr:colOff>1143231</xdr:colOff>
      <xdr:row>20</xdr:row>
      <xdr:rowOff>14547</xdr:rowOff>
    </xdr:to>
    <xdr:cxnSp macro="">
      <xdr:nvCxnSpPr>
        <xdr:cNvPr id="18" name="Straight Arrow Connector 17"/>
        <xdr:cNvCxnSpPr/>
      </xdr:nvCxnSpPr>
      <xdr:spPr>
        <a:xfrm>
          <a:off x="16695651" y="9129453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17</xdr:row>
      <xdr:rowOff>274320</xdr:rowOff>
    </xdr:from>
    <xdr:to>
      <xdr:col>14</xdr:col>
      <xdr:colOff>1146464</xdr:colOff>
      <xdr:row>19</xdr:row>
      <xdr:rowOff>284019</xdr:rowOff>
    </xdr:to>
    <xdr:cxnSp macro="">
      <xdr:nvCxnSpPr>
        <xdr:cNvPr id="19" name="Straight Connector 18"/>
        <xdr:cNvCxnSpPr/>
      </xdr:nvCxnSpPr>
      <xdr:spPr>
        <a:xfrm>
          <a:off x="14391640" y="8244840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17</xdr:row>
      <xdr:rowOff>438205</xdr:rowOff>
    </xdr:from>
    <xdr:to>
      <xdr:col>13</xdr:col>
      <xdr:colOff>437985</xdr:colOff>
      <xdr:row>18</xdr:row>
      <xdr:rowOff>179125</xdr:rowOff>
    </xdr:to>
    <xdr:cxnSp macro="">
      <xdr:nvCxnSpPr>
        <xdr:cNvPr id="20" name="Straight Arrow Connector 19"/>
        <xdr:cNvCxnSpPr/>
      </xdr:nvCxnSpPr>
      <xdr:spPr>
        <a:xfrm>
          <a:off x="14824545" y="8408725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18</xdr:row>
      <xdr:rowOff>183100</xdr:rowOff>
    </xdr:from>
    <xdr:to>
      <xdr:col>13</xdr:col>
      <xdr:colOff>951507</xdr:colOff>
      <xdr:row>18</xdr:row>
      <xdr:rowOff>364655</xdr:rowOff>
    </xdr:to>
    <xdr:cxnSp macro="">
      <xdr:nvCxnSpPr>
        <xdr:cNvPr id="21" name="Straight Arrow Connector 20"/>
        <xdr:cNvCxnSpPr/>
      </xdr:nvCxnSpPr>
      <xdr:spPr>
        <a:xfrm>
          <a:off x="15338067" y="859558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18</xdr:row>
      <xdr:rowOff>378570</xdr:rowOff>
    </xdr:from>
    <xdr:to>
      <xdr:col>14</xdr:col>
      <xdr:colOff>269019</xdr:colOff>
      <xdr:row>19</xdr:row>
      <xdr:rowOff>119491</xdr:rowOff>
    </xdr:to>
    <xdr:cxnSp macro="">
      <xdr:nvCxnSpPr>
        <xdr:cNvPr id="22" name="Straight Arrow Connector 21"/>
        <xdr:cNvCxnSpPr/>
      </xdr:nvCxnSpPr>
      <xdr:spPr>
        <a:xfrm>
          <a:off x="15821439" y="8791050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19</xdr:row>
      <xdr:rowOff>113527</xdr:rowOff>
    </xdr:from>
    <xdr:to>
      <xdr:col>14</xdr:col>
      <xdr:colOff>729532</xdr:colOff>
      <xdr:row>19</xdr:row>
      <xdr:rowOff>295082</xdr:rowOff>
    </xdr:to>
    <xdr:cxnSp macro="">
      <xdr:nvCxnSpPr>
        <xdr:cNvPr id="23" name="Straight Arrow Connector 22"/>
        <xdr:cNvCxnSpPr/>
      </xdr:nvCxnSpPr>
      <xdr:spPr>
        <a:xfrm>
          <a:off x="16281952" y="896796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8021</xdr:colOff>
      <xdr:row>16</xdr:row>
      <xdr:rowOff>256674</xdr:rowOff>
    </xdr:from>
    <xdr:to>
      <xdr:col>13</xdr:col>
      <xdr:colOff>8021</xdr:colOff>
      <xdr:row>16</xdr:row>
      <xdr:rowOff>438752</xdr:rowOff>
    </xdr:to>
    <xdr:cxnSp macro="">
      <xdr:nvCxnSpPr>
        <xdr:cNvPr id="24" name="Straight Arrow Connector 23"/>
        <xdr:cNvCxnSpPr/>
      </xdr:nvCxnSpPr>
      <xdr:spPr>
        <a:xfrm>
          <a:off x="14394581" y="7785234"/>
          <a:ext cx="0" cy="182078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13101</xdr:colOff>
      <xdr:row>16</xdr:row>
      <xdr:rowOff>261754</xdr:rowOff>
    </xdr:from>
    <xdr:to>
      <xdr:col>14</xdr:col>
      <xdr:colOff>1154485</xdr:colOff>
      <xdr:row>18</xdr:row>
      <xdr:rowOff>271453</xdr:rowOff>
    </xdr:to>
    <xdr:cxnSp macro="">
      <xdr:nvCxnSpPr>
        <xdr:cNvPr id="25" name="Straight Connector 24"/>
        <xdr:cNvCxnSpPr/>
      </xdr:nvCxnSpPr>
      <xdr:spPr>
        <a:xfrm>
          <a:off x="14399661" y="7790314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446006</xdr:colOff>
      <xdr:row>16</xdr:row>
      <xdr:rowOff>425639</xdr:rowOff>
    </xdr:from>
    <xdr:to>
      <xdr:col>13</xdr:col>
      <xdr:colOff>446006</xdr:colOff>
      <xdr:row>17</xdr:row>
      <xdr:rowOff>166559</xdr:rowOff>
    </xdr:to>
    <xdr:cxnSp macro="">
      <xdr:nvCxnSpPr>
        <xdr:cNvPr id="26" name="Straight Arrow Connector 25"/>
        <xdr:cNvCxnSpPr/>
      </xdr:nvCxnSpPr>
      <xdr:spPr>
        <a:xfrm>
          <a:off x="14832566" y="7954199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959528</xdr:colOff>
      <xdr:row>17</xdr:row>
      <xdr:rowOff>170534</xdr:rowOff>
    </xdr:from>
    <xdr:to>
      <xdr:col>13</xdr:col>
      <xdr:colOff>959528</xdr:colOff>
      <xdr:row>17</xdr:row>
      <xdr:rowOff>352089</xdr:rowOff>
    </xdr:to>
    <xdr:cxnSp macro="">
      <xdr:nvCxnSpPr>
        <xdr:cNvPr id="27" name="Straight Arrow Connector 26"/>
        <xdr:cNvCxnSpPr/>
      </xdr:nvCxnSpPr>
      <xdr:spPr>
        <a:xfrm>
          <a:off x="15346088" y="8141054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277040</xdr:colOff>
      <xdr:row>17</xdr:row>
      <xdr:rowOff>366004</xdr:rowOff>
    </xdr:from>
    <xdr:to>
      <xdr:col>14</xdr:col>
      <xdr:colOff>277040</xdr:colOff>
      <xdr:row>18</xdr:row>
      <xdr:rowOff>106925</xdr:rowOff>
    </xdr:to>
    <xdr:cxnSp macro="">
      <xdr:nvCxnSpPr>
        <xdr:cNvPr id="28" name="Straight Arrow Connector 27"/>
        <xdr:cNvCxnSpPr/>
      </xdr:nvCxnSpPr>
      <xdr:spPr>
        <a:xfrm>
          <a:off x="15829460" y="8336524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737553</xdr:colOff>
      <xdr:row>18</xdr:row>
      <xdr:rowOff>100961</xdr:rowOff>
    </xdr:from>
    <xdr:to>
      <xdr:col>14</xdr:col>
      <xdr:colOff>737553</xdr:colOff>
      <xdr:row>18</xdr:row>
      <xdr:rowOff>282516</xdr:rowOff>
    </xdr:to>
    <xdr:cxnSp macro="">
      <xdr:nvCxnSpPr>
        <xdr:cNvPr id="29" name="Straight Arrow Connector 28"/>
        <xdr:cNvCxnSpPr/>
      </xdr:nvCxnSpPr>
      <xdr:spPr>
        <a:xfrm>
          <a:off x="16289973" y="8513441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1130969</xdr:colOff>
      <xdr:row>18</xdr:row>
      <xdr:rowOff>256674</xdr:rowOff>
    </xdr:from>
    <xdr:to>
      <xdr:col>14</xdr:col>
      <xdr:colOff>1130969</xdr:colOff>
      <xdr:row>18</xdr:row>
      <xdr:rowOff>437366</xdr:rowOff>
    </xdr:to>
    <xdr:cxnSp macro="">
      <xdr:nvCxnSpPr>
        <xdr:cNvPr id="30" name="Straight Arrow Connector 29"/>
        <xdr:cNvCxnSpPr/>
      </xdr:nvCxnSpPr>
      <xdr:spPr>
        <a:xfrm>
          <a:off x="16683389" y="8669154"/>
          <a:ext cx="0" cy="18069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8793</xdr:colOff>
      <xdr:row>15</xdr:row>
      <xdr:rowOff>263769</xdr:rowOff>
    </xdr:from>
    <xdr:to>
      <xdr:col>13</xdr:col>
      <xdr:colOff>8793</xdr:colOff>
      <xdr:row>16</xdr:row>
      <xdr:rowOff>4689</xdr:rowOff>
    </xdr:to>
    <xdr:cxnSp macro="">
      <xdr:nvCxnSpPr>
        <xdr:cNvPr id="31" name="Straight Arrow Connector 30"/>
        <xdr:cNvCxnSpPr/>
      </xdr:nvCxnSpPr>
      <xdr:spPr>
        <a:xfrm>
          <a:off x="14395353" y="7350369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1152024</xdr:colOff>
      <xdr:row>17</xdr:row>
      <xdr:rowOff>269541</xdr:rowOff>
    </xdr:from>
    <xdr:to>
      <xdr:col>14</xdr:col>
      <xdr:colOff>1152024</xdr:colOff>
      <xdr:row>18</xdr:row>
      <xdr:rowOff>9075</xdr:rowOff>
    </xdr:to>
    <xdr:cxnSp macro="">
      <xdr:nvCxnSpPr>
        <xdr:cNvPr id="32" name="Straight Arrow Connector 31"/>
        <xdr:cNvCxnSpPr/>
      </xdr:nvCxnSpPr>
      <xdr:spPr>
        <a:xfrm>
          <a:off x="16704444" y="8240061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13873</xdr:colOff>
      <xdr:row>15</xdr:row>
      <xdr:rowOff>268849</xdr:rowOff>
    </xdr:from>
    <xdr:to>
      <xdr:col>14</xdr:col>
      <xdr:colOff>1155257</xdr:colOff>
      <xdr:row>17</xdr:row>
      <xdr:rowOff>278547</xdr:rowOff>
    </xdr:to>
    <xdr:cxnSp macro="">
      <xdr:nvCxnSpPr>
        <xdr:cNvPr id="33" name="Straight Connector 32"/>
        <xdr:cNvCxnSpPr/>
      </xdr:nvCxnSpPr>
      <xdr:spPr>
        <a:xfrm>
          <a:off x="14400433" y="7355449"/>
          <a:ext cx="2307244" cy="893618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446778</xdr:colOff>
      <xdr:row>15</xdr:row>
      <xdr:rowOff>432734</xdr:rowOff>
    </xdr:from>
    <xdr:to>
      <xdr:col>13</xdr:col>
      <xdr:colOff>446778</xdr:colOff>
      <xdr:row>16</xdr:row>
      <xdr:rowOff>173654</xdr:rowOff>
    </xdr:to>
    <xdr:cxnSp macro="">
      <xdr:nvCxnSpPr>
        <xdr:cNvPr id="34" name="Straight Arrow Connector 33"/>
        <xdr:cNvCxnSpPr/>
      </xdr:nvCxnSpPr>
      <xdr:spPr>
        <a:xfrm>
          <a:off x="14833338" y="7519334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960300</xdr:colOff>
      <xdr:row>16</xdr:row>
      <xdr:rowOff>177629</xdr:rowOff>
    </xdr:from>
    <xdr:to>
      <xdr:col>13</xdr:col>
      <xdr:colOff>960300</xdr:colOff>
      <xdr:row>16</xdr:row>
      <xdr:rowOff>359184</xdr:rowOff>
    </xdr:to>
    <xdr:cxnSp macro="">
      <xdr:nvCxnSpPr>
        <xdr:cNvPr id="35" name="Straight Arrow Connector 34"/>
        <xdr:cNvCxnSpPr/>
      </xdr:nvCxnSpPr>
      <xdr:spPr>
        <a:xfrm>
          <a:off x="15346860" y="770618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277812</xdr:colOff>
      <xdr:row>16</xdr:row>
      <xdr:rowOff>373099</xdr:rowOff>
    </xdr:from>
    <xdr:to>
      <xdr:col>14</xdr:col>
      <xdr:colOff>277812</xdr:colOff>
      <xdr:row>17</xdr:row>
      <xdr:rowOff>114019</xdr:rowOff>
    </xdr:to>
    <xdr:cxnSp macro="">
      <xdr:nvCxnSpPr>
        <xdr:cNvPr id="36" name="Straight Arrow Connector 35"/>
        <xdr:cNvCxnSpPr/>
      </xdr:nvCxnSpPr>
      <xdr:spPr>
        <a:xfrm>
          <a:off x="15830232" y="7901659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738325</xdr:colOff>
      <xdr:row>17</xdr:row>
      <xdr:rowOff>108055</xdr:rowOff>
    </xdr:from>
    <xdr:to>
      <xdr:col>14</xdr:col>
      <xdr:colOff>738325</xdr:colOff>
      <xdr:row>17</xdr:row>
      <xdr:rowOff>289610</xdr:rowOff>
    </xdr:to>
    <xdr:cxnSp macro="">
      <xdr:nvCxnSpPr>
        <xdr:cNvPr id="37" name="Straight Arrow Connector 36"/>
        <xdr:cNvCxnSpPr/>
      </xdr:nvCxnSpPr>
      <xdr:spPr>
        <a:xfrm>
          <a:off x="16290745" y="8078575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8793</xdr:colOff>
      <xdr:row>14</xdr:row>
      <xdr:rowOff>266700</xdr:rowOff>
    </xdr:from>
    <xdr:to>
      <xdr:col>13</xdr:col>
      <xdr:colOff>8793</xdr:colOff>
      <xdr:row>15</xdr:row>
      <xdr:rowOff>7620</xdr:rowOff>
    </xdr:to>
    <xdr:cxnSp macro="">
      <xdr:nvCxnSpPr>
        <xdr:cNvPr id="38" name="Straight Arrow Connector 37"/>
        <xdr:cNvCxnSpPr/>
      </xdr:nvCxnSpPr>
      <xdr:spPr>
        <a:xfrm>
          <a:off x="14395353" y="6911340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1152024</xdr:colOff>
      <xdr:row>16</xdr:row>
      <xdr:rowOff>272473</xdr:rowOff>
    </xdr:from>
    <xdr:to>
      <xdr:col>14</xdr:col>
      <xdr:colOff>1152024</xdr:colOff>
      <xdr:row>17</xdr:row>
      <xdr:rowOff>12006</xdr:rowOff>
    </xdr:to>
    <xdr:cxnSp macro="">
      <xdr:nvCxnSpPr>
        <xdr:cNvPr id="39" name="Straight Arrow Connector 38"/>
        <xdr:cNvCxnSpPr/>
      </xdr:nvCxnSpPr>
      <xdr:spPr>
        <a:xfrm>
          <a:off x="16704444" y="7801033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13873</xdr:colOff>
      <xdr:row>14</xdr:row>
      <xdr:rowOff>271780</xdr:rowOff>
    </xdr:from>
    <xdr:to>
      <xdr:col>14</xdr:col>
      <xdr:colOff>1155257</xdr:colOff>
      <xdr:row>16</xdr:row>
      <xdr:rowOff>281479</xdr:rowOff>
    </xdr:to>
    <xdr:cxnSp macro="">
      <xdr:nvCxnSpPr>
        <xdr:cNvPr id="40" name="Straight Connector 39"/>
        <xdr:cNvCxnSpPr/>
      </xdr:nvCxnSpPr>
      <xdr:spPr>
        <a:xfrm>
          <a:off x="14400433" y="6916420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446778</xdr:colOff>
      <xdr:row>14</xdr:row>
      <xdr:rowOff>435665</xdr:rowOff>
    </xdr:from>
    <xdr:to>
      <xdr:col>13</xdr:col>
      <xdr:colOff>446778</xdr:colOff>
      <xdr:row>15</xdr:row>
      <xdr:rowOff>176585</xdr:rowOff>
    </xdr:to>
    <xdr:cxnSp macro="">
      <xdr:nvCxnSpPr>
        <xdr:cNvPr id="41" name="Straight Arrow Connector 40"/>
        <xdr:cNvCxnSpPr/>
      </xdr:nvCxnSpPr>
      <xdr:spPr>
        <a:xfrm>
          <a:off x="14833338" y="7080305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960300</xdr:colOff>
      <xdr:row>15</xdr:row>
      <xdr:rowOff>180560</xdr:rowOff>
    </xdr:from>
    <xdr:to>
      <xdr:col>13</xdr:col>
      <xdr:colOff>960300</xdr:colOff>
      <xdr:row>15</xdr:row>
      <xdr:rowOff>362115</xdr:rowOff>
    </xdr:to>
    <xdr:cxnSp macro="">
      <xdr:nvCxnSpPr>
        <xdr:cNvPr id="42" name="Straight Arrow Connector 41"/>
        <xdr:cNvCxnSpPr/>
      </xdr:nvCxnSpPr>
      <xdr:spPr>
        <a:xfrm>
          <a:off x="15346860" y="726716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277812</xdr:colOff>
      <xdr:row>15</xdr:row>
      <xdr:rowOff>376030</xdr:rowOff>
    </xdr:from>
    <xdr:to>
      <xdr:col>14</xdr:col>
      <xdr:colOff>277812</xdr:colOff>
      <xdr:row>16</xdr:row>
      <xdr:rowOff>116951</xdr:rowOff>
    </xdr:to>
    <xdr:cxnSp macro="">
      <xdr:nvCxnSpPr>
        <xdr:cNvPr id="43" name="Straight Arrow Connector 42"/>
        <xdr:cNvCxnSpPr/>
      </xdr:nvCxnSpPr>
      <xdr:spPr>
        <a:xfrm>
          <a:off x="15830232" y="7462630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738325</xdr:colOff>
      <xdr:row>16</xdr:row>
      <xdr:rowOff>110987</xdr:rowOff>
    </xdr:from>
    <xdr:to>
      <xdr:col>14</xdr:col>
      <xdr:colOff>738325</xdr:colOff>
      <xdr:row>16</xdr:row>
      <xdr:rowOff>292542</xdr:rowOff>
    </xdr:to>
    <xdr:cxnSp macro="">
      <xdr:nvCxnSpPr>
        <xdr:cNvPr id="44" name="Straight Arrow Connector 43"/>
        <xdr:cNvCxnSpPr/>
      </xdr:nvCxnSpPr>
      <xdr:spPr>
        <a:xfrm>
          <a:off x="16290745" y="763954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5862</xdr:colOff>
      <xdr:row>13</xdr:row>
      <xdr:rowOff>266700</xdr:rowOff>
    </xdr:from>
    <xdr:to>
      <xdr:col>13</xdr:col>
      <xdr:colOff>5862</xdr:colOff>
      <xdr:row>14</xdr:row>
      <xdr:rowOff>7620</xdr:rowOff>
    </xdr:to>
    <xdr:cxnSp macro="">
      <xdr:nvCxnSpPr>
        <xdr:cNvPr id="45" name="Straight Arrow Connector 44"/>
        <xdr:cNvCxnSpPr/>
      </xdr:nvCxnSpPr>
      <xdr:spPr>
        <a:xfrm>
          <a:off x="14392422" y="6469380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1149093</xdr:colOff>
      <xdr:row>15</xdr:row>
      <xdr:rowOff>272473</xdr:rowOff>
    </xdr:from>
    <xdr:to>
      <xdr:col>14</xdr:col>
      <xdr:colOff>1149093</xdr:colOff>
      <xdr:row>16</xdr:row>
      <xdr:rowOff>12007</xdr:rowOff>
    </xdr:to>
    <xdr:cxnSp macro="">
      <xdr:nvCxnSpPr>
        <xdr:cNvPr id="46" name="Straight Arrow Connector 45"/>
        <xdr:cNvCxnSpPr/>
      </xdr:nvCxnSpPr>
      <xdr:spPr>
        <a:xfrm>
          <a:off x="16701513" y="7359073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10942</xdr:colOff>
      <xdr:row>13</xdr:row>
      <xdr:rowOff>271780</xdr:rowOff>
    </xdr:from>
    <xdr:to>
      <xdr:col>14</xdr:col>
      <xdr:colOff>1152326</xdr:colOff>
      <xdr:row>15</xdr:row>
      <xdr:rowOff>281479</xdr:rowOff>
    </xdr:to>
    <xdr:cxnSp macro="">
      <xdr:nvCxnSpPr>
        <xdr:cNvPr id="47" name="Straight Connector 46"/>
        <xdr:cNvCxnSpPr/>
      </xdr:nvCxnSpPr>
      <xdr:spPr>
        <a:xfrm>
          <a:off x="14397502" y="6474460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443847</xdr:colOff>
      <xdr:row>13</xdr:row>
      <xdr:rowOff>435665</xdr:rowOff>
    </xdr:from>
    <xdr:to>
      <xdr:col>13</xdr:col>
      <xdr:colOff>443847</xdr:colOff>
      <xdr:row>14</xdr:row>
      <xdr:rowOff>176585</xdr:rowOff>
    </xdr:to>
    <xdr:cxnSp macro="">
      <xdr:nvCxnSpPr>
        <xdr:cNvPr id="48" name="Straight Arrow Connector 47"/>
        <xdr:cNvCxnSpPr/>
      </xdr:nvCxnSpPr>
      <xdr:spPr>
        <a:xfrm>
          <a:off x="14830407" y="6638345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957369</xdr:colOff>
      <xdr:row>14</xdr:row>
      <xdr:rowOff>180560</xdr:rowOff>
    </xdr:from>
    <xdr:to>
      <xdr:col>13</xdr:col>
      <xdr:colOff>957369</xdr:colOff>
      <xdr:row>14</xdr:row>
      <xdr:rowOff>362115</xdr:rowOff>
    </xdr:to>
    <xdr:cxnSp macro="">
      <xdr:nvCxnSpPr>
        <xdr:cNvPr id="49" name="Straight Arrow Connector 48"/>
        <xdr:cNvCxnSpPr/>
      </xdr:nvCxnSpPr>
      <xdr:spPr>
        <a:xfrm>
          <a:off x="15343929" y="682520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274881</xdr:colOff>
      <xdr:row>14</xdr:row>
      <xdr:rowOff>376030</xdr:rowOff>
    </xdr:from>
    <xdr:to>
      <xdr:col>14</xdr:col>
      <xdr:colOff>274881</xdr:colOff>
      <xdr:row>15</xdr:row>
      <xdr:rowOff>116951</xdr:rowOff>
    </xdr:to>
    <xdr:cxnSp macro="">
      <xdr:nvCxnSpPr>
        <xdr:cNvPr id="50" name="Straight Arrow Connector 49"/>
        <xdr:cNvCxnSpPr/>
      </xdr:nvCxnSpPr>
      <xdr:spPr>
        <a:xfrm>
          <a:off x="15827301" y="7020670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735394</xdr:colOff>
      <xdr:row>15</xdr:row>
      <xdr:rowOff>110987</xdr:rowOff>
    </xdr:from>
    <xdr:to>
      <xdr:col>14</xdr:col>
      <xdr:colOff>735394</xdr:colOff>
      <xdr:row>15</xdr:row>
      <xdr:rowOff>292542</xdr:rowOff>
    </xdr:to>
    <xdr:cxnSp macro="">
      <xdr:nvCxnSpPr>
        <xdr:cNvPr id="51" name="Straight Arrow Connector 50"/>
        <xdr:cNvCxnSpPr/>
      </xdr:nvCxnSpPr>
      <xdr:spPr>
        <a:xfrm>
          <a:off x="16287814" y="719758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12</xdr:row>
      <xdr:rowOff>263769</xdr:rowOff>
    </xdr:from>
    <xdr:to>
      <xdr:col>13</xdr:col>
      <xdr:colOff>5861</xdr:colOff>
      <xdr:row>13</xdr:row>
      <xdr:rowOff>4689</xdr:rowOff>
    </xdr:to>
    <xdr:cxnSp macro="">
      <xdr:nvCxnSpPr>
        <xdr:cNvPr id="52" name="Straight Arrow Connector 51"/>
        <xdr:cNvCxnSpPr/>
      </xdr:nvCxnSpPr>
      <xdr:spPr>
        <a:xfrm>
          <a:off x="14392421" y="6024489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1149092</xdr:colOff>
      <xdr:row>14</xdr:row>
      <xdr:rowOff>269542</xdr:rowOff>
    </xdr:from>
    <xdr:to>
      <xdr:col>14</xdr:col>
      <xdr:colOff>1149092</xdr:colOff>
      <xdr:row>15</xdr:row>
      <xdr:rowOff>9076</xdr:rowOff>
    </xdr:to>
    <xdr:cxnSp macro="">
      <xdr:nvCxnSpPr>
        <xdr:cNvPr id="53" name="Straight Arrow Connector 52"/>
        <xdr:cNvCxnSpPr/>
      </xdr:nvCxnSpPr>
      <xdr:spPr>
        <a:xfrm>
          <a:off x="16701512" y="6914182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10941</xdr:colOff>
      <xdr:row>12</xdr:row>
      <xdr:rowOff>268849</xdr:rowOff>
    </xdr:from>
    <xdr:to>
      <xdr:col>14</xdr:col>
      <xdr:colOff>1152325</xdr:colOff>
      <xdr:row>14</xdr:row>
      <xdr:rowOff>278548</xdr:rowOff>
    </xdr:to>
    <xdr:cxnSp macro="">
      <xdr:nvCxnSpPr>
        <xdr:cNvPr id="54" name="Straight Connector 53"/>
        <xdr:cNvCxnSpPr/>
      </xdr:nvCxnSpPr>
      <xdr:spPr>
        <a:xfrm>
          <a:off x="14397501" y="6029569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443846</xdr:colOff>
      <xdr:row>12</xdr:row>
      <xdr:rowOff>432734</xdr:rowOff>
    </xdr:from>
    <xdr:to>
      <xdr:col>13</xdr:col>
      <xdr:colOff>443846</xdr:colOff>
      <xdr:row>13</xdr:row>
      <xdr:rowOff>173654</xdr:rowOff>
    </xdr:to>
    <xdr:cxnSp macro="">
      <xdr:nvCxnSpPr>
        <xdr:cNvPr id="55" name="Straight Arrow Connector 54"/>
        <xdr:cNvCxnSpPr/>
      </xdr:nvCxnSpPr>
      <xdr:spPr>
        <a:xfrm>
          <a:off x="14830406" y="6193454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957368</xdr:colOff>
      <xdr:row>13</xdr:row>
      <xdr:rowOff>177629</xdr:rowOff>
    </xdr:from>
    <xdr:to>
      <xdr:col>13</xdr:col>
      <xdr:colOff>957368</xdr:colOff>
      <xdr:row>13</xdr:row>
      <xdr:rowOff>359184</xdr:rowOff>
    </xdr:to>
    <xdr:cxnSp macro="">
      <xdr:nvCxnSpPr>
        <xdr:cNvPr id="56" name="Straight Arrow Connector 55"/>
        <xdr:cNvCxnSpPr/>
      </xdr:nvCxnSpPr>
      <xdr:spPr>
        <a:xfrm>
          <a:off x="15343928" y="638030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274880</xdr:colOff>
      <xdr:row>13</xdr:row>
      <xdr:rowOff>373099</xdr:rowOff>
    </xdr:from>
    <xdr:to>
      <xdr:col>14</xdr:col>
      <xdr:colOff>274880</xdr:colOff>
      <xdr:row>14</xdr:row>
      <xdr:rowOff>114020</xdr:rowOff>
    </xdr:to>
    <xdr:cxnSp macro="">
      <xdr:nvCxnSpPr>
        <xdr:cNvPr id="57" name="Straight Arrow Connector 56"/>
        <xdr:cNvCxnSpPr/>
      </xdr:nvCxnSpPr>
      <xdr:spPr>
        <a:xfrm>
          <a:off x="15827300" y="6575779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735393</xdr:colOff>
      <xdr:row>14</xdr:row>
      <xdr:rowOff>108056</xdr:rowOff>
    </xdr:from>
    <xdr:to>
      <xdr:col>14</xdr:col>
      <xdr:colOff>735393</xdr:colOff>
      <xdr:row>14</xdr:row>
      <xdr:rowOff>289611</xdr:rowOff>
    </xdr:to>
    <xdr:cxnSp macro="">
      <xdr:nvCxnSpPr>
        <xdr:cNvPr id="58" name="Straight Arrow Connector 57"/>
        <xdr:cNvCxnSpPr/>
      </xdr:nvCxnSpPr>
      <xdr:spPr>
        <a:xfrm>
          <a:off x="16287813" y="675269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2930</xdr:colOff>
      <xdr:row>11</xdr:row>
      <xdr:rowOff>260838</xdr:rowOff>
    </xdr:from>
    <xdr:to>
      <xdr:col>13</xdr:col>
      <xdr:colOff>2930</xdr:colOff>
      <xdr:row>12</xdr:row>
      <xdr:rowOff>1758</xdr:rowOff>
    </xdr:to>
    <xdr:cxnSp macro="">
      <xdr:nvCxnSpPr>
        <xdr:cNvPr id="59" name="Straight Arrow Connector 58"/>
        <xdr:cNvCxnSpPr/>
      </xdr:nvCxnSpPr>
      <xdr:spPr>
        <a:xfrm>
          <a:off x="14389490" y="5579598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1146161</xdr:colOff>
      <xdr:row>13</xdr:row>
      <xdr:rowOff>266611</xdr:rowOff>
    </xdr:from>
    <xdr:to>
      <xdr:col>14</xdr:col>
      <xdr:colOff>1146161</xdr:colOff>
      <xdr:row>14</xdr:row>
      <xdr:rowOff>6145</xdr:rowOff>
    </xdr:to>
    <xdr:cxnSp macro="">
      <xdr:nvCxnSpPr>
        <xdr:cNvPr id="60" name="Straight Arrow Connector 59"/>
        <xdr:cNvCxnSpPr/>
      </xdr:nvCxnSpPr>
      <xdr:spPr>
        <a:xfrm>
          <a:off x="16698581" y="6469291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8010</xdr:colOff>
      <xdr:row>11</xdr:row>
      <xdr:rowOff>265918</xdr:rowOff>
    </xdr:from>
    <xdr:to>
      <xdr:col>14</xdr:col>
      <xdr:colOff>1149394</xdr:colOff>
      <xdr:row>13</xdr:row>
      <xdr:rowOff>275617</xdr:rowOff>
    </xdr:to>
    <xdr:cxnSp macro="">
      <xdr:nvCxnSpPr>
        <xdr:cNvPr id="61" name="Straight Connector 60"/>
        <xdr:cNvCxnSpPr/>
      </xdr:nvCxnSpPr>
      <xdr:spPr>
        <a:xfrm>
          <a:off x="14394570" y="5584678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440915</xdr:colOff>
      <xdr:row>11</xdr:row>
      <xdr:rowOff>429803</xdr:rowOff>
    </xdr:from>
    <xdr:to>
      <xdr:col>13</xdr:col>
      <xdr:colOff>440915</xdr:colOff>
      <xdr:row>12</xdr:row>
      <xdr:rowOff>170723</xdr:rowOff>
    </xdr:to>
    <xdr:cxnSp macro="">
      <xdr:nvCxnSpPr>
        <xdr:cNvPr id="62" name="Straight Arrow Connector 61"/>
        <xdr:cNvCxnSpPr/>
      </xdr:nvCxnSpPr>
      <xdr:spPr>
        <a:xfrm>
          <a:off x="14827475" y="5748563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954437</xdr:colOff>
      <xdr:row>12</xdr:row>
      <xdr:rowOff>174698</xdr:rowOff>
    </xdr:from>
    <xdr:to>
      <xdr:col>13</xdr:col>
      <xdr:colOff>954437</xdr:colOff>
      <xdr:row>12</xdr:row>
      <xdr:rowOff>356253</xdr:rowOff>
    </xdr:to>
    <xdr:cxnSp macro="">
      <xdr:nvCxnSpPr>
        <xdr:cNvPr id="63" name="Straight Arrow Connector 62"/>
        <xdr:cNvCxnSpPr/>
      </xdr:nvCxnSpPr>
      <xdr:spPr>
        <a:xfrm>
          <a:off x="15340997" y="593541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271949</xdr:colOff>
      <xdr:row>12</xdr:row>
      <xdr:rowOff>370168</xdr:rowOff>
    </xdr:from>
    <xdr:to>
      <xdr:col>14</xdr:col>
      <xdr:colOff>271949</xdr:colOff>
      <xdr:row>13</xdr:row>
      <xdr:rowOff>111089</xdr:rowOff>
    </xdr:to>
    <xdr:cxnSp macro="">
      <xdr:nvCxnSpPr>
        <xdr:cNvPr id="64" name="Straight Arrow Connector 63"/>
        <xdr:cNvCxnSpPr/>
      </xdr:nvCxnSpPr>
      <xdr:spPr>
        <a:xfrm>
          <a:off x="15824369" y="6130888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732462</xdr:colOff>
      <xdr:row>13</xdr:row>
      <xdr:rowOff>105125</xdr:rowOff>
    </xdr:from>
    <xdr:to>
      <xdr:col>14</xdr:col>
      <xdr:colOff>732462</xdr:colOff>
      <xdr:row>13</xdr:row>
      <xdr:rowOff>286680</xdr:rowOff>
    </xdr:to>
    <xdr:cxnSp macro="">
      <xdr:nvCxnSpPr>
        <xdr:cNvPr id="65" name="Straight Arrow Connector 64"/>
        <xdr:cNvCxnSpPr/>
      </xdr:nvCxnSpPr>
      <xdr:spPr>
        <a:xfrm>
          <a:off x="16284882" y="6307805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1166446</xdr:colOff>
      <xdr:row>10</xdr:row>
      <xdr:rowOff>263769</xdr:rowOff>
    </xdr:from>
    <xdr:to>
      <xdr:col>12</xdr:col>
      <xdr:colOff>1166446</xdr:colOff>
      <xdr:row>11</xdr:row>
      <xdr:rowOff>4688</xdr:rowOff>
    </xdr:to>
    <xdr:cxnSp macro="">
      <xdr:nvCxnSpPr>
        <xdr:cNvPr id="66" name="Straight Arrow Connector 65"/>
        <xdr:cNvCxnSpPr/>
      </xdr:nvCxnSpPr>
      <xdr:spPr>
        <a:xfrm>
          <a:off x="14387146" y="5140569"/>
          <a:ext cx="0" cy="1828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12</xdr:row>
      <xdr:rowOff>269541</xdr:rowOff>
    </xdr:from>
    <xdr:to>
      <xdr:col>14</xdr:col>
      <xdr:colOff>1143231</xdr:colOff>
      <xdr:row>13</xdr:row>
      <xdr:rowOff>9075</xdr:rowOff>
    </xdr:to>
    <xdr:cxnSp macro="">
      <xdr:nvCxnSpPr>
        <xdr:cNvPr id="67" name="Straight Arrow Connector 66"/>
        <xdr:cNvCxnSpPr/>
      </xdr:nvCxnSpPr>
      <xdr:spPr>
        <a:xfrm>
          <a:off x="16695651" y="6030261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10</xdr:row>
      <xdr:rowOff>268849</xdr:rowOff>
    </xdr:from>
    <xdr:to>
      <xdr:col>14</xdr:col>
      <xdr:colOff>1146464</xdr:colOff>
      <xdr:row>12</xdr:row>
      <xdr:rowOff>278547</xdr:rowOff>
    </xdr:to>
    <xdr:cxnSp macro="">
      <xdr:nvCxnSpPr>
        <xdr:cNvPr id="68" name="Straight Connector 67"/>
        <xdr:cNvCxnSpPr/>
      </xdr:nvCxnSpPr>
      <xdr:spPr>
        <a:xfrm>
          <a:off x="14391640" y="5145649"/>
          <a:ext cx="2307244" cy="893618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10</xdr:row>
      <xdr:rowOff>432734</xdr:rowOff>
    </xdr:from>
    <xdr:to>
      <xdr:col>13</xdr:col>
      <xdr:colOff>437985</xdr:colOff>
      <xdr:row>11</xdr:row>
      <xdr:rowOff>173653</xdr:rowOff>
    </xdr:to>
    <xdr:cxnSp macro="">
      <xdr:nvCxnSpPr>
        <xdr:cNvPr id="69" name="Straight Arrow Connector 68"/>
        <xdr:cNvCxnSpPr/>
      </xdr:nvCxnSpPr>
      <xdr:spPr>
        <a:xfrm>
          <a:off x="14824545" y="5309534"/>
          <a:ext cx="0" cy="1828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11</xdr:row>
      <xdr:rowOff>177628</xdr:rowOff>
    </xdr:from>
    <xdr:to>
      <xdr:col>13</xdr:col>
      <xdr:colOff>951507</xdr:colOff>
      <xdr:row>11</xdr:row>
      <xdr:rowOff>359183</xdr:rowOff>
    </xdr:to>
    <xdr:cxnSp macro="">
      <xdr:nvCxnSpPr>
        <xdr:cNvPr id="70" name="Straight Arrow Connector 69"/>
        <xdr:cNvCxnSpPr/>
      </xdr:nvCxnSpPr>
      <xdr:spPr>
        <a:xfrm>
          <a:off x="15338067" y="549638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11</xdr:row>
      <xdr:rowOff>373098</xdr:rowOff>
    </xdr:from>
    <xdr:to>
      <xdr:col>14</xdr:col>
      <xdr:colOff>269019</xdr:colOff>
      <xdr:row>12</xdr:row>
      <xdr:rowOff>114019</xdr:rowOff>
    </xdr:to>
    <xdr:cxnSp macro="">
      <xdr:nvCxnSpPr>
        <xdr:cNvPr id="71" name="Straight Arrow Connector 70"/>
        <xdr:cNvCxnSpPr/>
      </xdr:nvCxnSpPr>
      <xdr:spPr>
        <a:xfrm>
          <a:off x="15821439" y="5691858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12</xdr:row>
      <xdr:rowOff>108055</xdr:rowOff>
    </xdr:from>
    <xdr:to>
      <xdr:col>14</xdr:col>
      <xdr:colOff>729532</xdr:colOff>
      <xdr:row>12</xdr:row>
      <xdr:rowOff>289610</xdr:rowOff>
    </xdr:to>
    <xdr:cxnSp macro="">
      <xdr:nvCxnSpPr>
        <xdr:cNvPr id="72" name="Straight Arrow Connector 71"/>
        <xdr:cNvCxnSpPr/>
      </xdr:nvCxnSpPr>
      <xdr:spPr>
        <a:xfrm>
          <a:off x="16281952" y="5868775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5862</xdr:colOff>
      <xdr:row>9</xdr:row>
      <xdr:rowOff>266700</xdr:rowOff>
    </xdr:from>
    <xdr:to>
      <xdr:col>13</xdr:col>
      <xdr:colOff>5862</xdr:colOff>
      <xdr:row>10</xdr:row>
      <xdr:rowOff>7620</xdr:rowOff>
    </xdr:to>
    <xdr:cxnSp macro="">
      <xdr:nvCxnSpPr>
        <xdr:cNvPr id="73" name="Straight Arrow Connector 72"/>
        <xdr:cNvCxnSpPr/>
      </xdr:nvCxnSpPr>
      <xdr:spPr>
        <a:xfrm>
          <a:off x="14392422" y="4701540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1149093</xdr:colOff>
      <xdr:row>11</xdr:row>
      <xdr:rowOff>272472</xdr:rowOff>
    </xdr:from>
    <xdr:to>
      <xdr:col>14</xdr:col>
      <xdr:colOff>1149093</xdr:colOff>
      <xdr:row>12</xdr:row>
      <xdr:rowOff>12006</xdr:rowOff>
    </xdr:to>
    <xdr:cxnSp macro="">
      <xdr:nvCxnSpPr>
        <xdr:cNvPr id="74" name="Straight Arrow Connector 73"/>
        <xdr:cNvCxnSpPr/>
      </xdr:nvCxnSpPr>
      <xdr:spPr>
        <a:xfrm>
          <a:off x="16701513" y="5591232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10942</xdr:colOff>
      <xdr:row>9</xdr:row>
      <xdr:rowOff>271780</xdr:rowOff>
    </xdr:from>
    <xdr:to>
      <xdr:col>14</xdr:col>
      <xdr:colOff>1152326</xdr:colOff>
      <xdr:row>11</xdr:row>
      <xdr:rowOff>281478</xdr:rowOff>
    </xdr:to>
    <xdr:cxnSp macro="">
      <xdr:nvCxnSpPr>
        <xdr:cNvPr id="75" name="Straight Connector 74"/>
        <xdr:cNvCxnSpPr/>
      </xdr:nvCxnSpPr>
      <xdr:spPr>
        <a:xfrm>
          <a:off x="14397502" y="4706620"/>
          <a:ext cx="2307244" cy="893618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443847</xdr:colOff>
      <xdr:row>9</xdr:row>
      <xdr:rowOff>435665</xdr:rowOff>
    </xdr:from>
    <xdr:to>
      <xdr:col>13</xdr:col>
      <xdr:colOff>443847</xdr:colOff>
      <xdr:row>10</xdr:row>
      <xdr:rowOff>176585</xdr:rowOff>
    </xdr:to>
    <xdr:cxnSp macro="">
      <xdr:nvCxnSpPr>
        <xdr:cNvPr id="76" name="Straight Arrow Connector 75"/>
        <xdr:cNvCxnSpPr/>
      </xdr:nvCxnSpPr>
      <xdr:spPr>
        <a:xfrm>
          <a:off x="14830407" y="4870505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957369</xdr:colOff>
      <xdr:row>10</xdr:row>
      <xdr:rowOff>180560</xdr:rowOff>
    </xdr:from>
    <xdr:to>
      <xdr:col>13</xdr:col>
      <xdr:colOff>957369</xdr:colOff>
      <xdr:row>10</xdr:row>
      <xdr:rowOff>362115</xdr:rowOff>
    </xdr:to>
    <xdr:cxnSp macro="">
      <xdr:nvCxnSpPr>
        <xdr:cNvPr id="77" name="Straight Arrow Connector 76"/>
        <xdr:cNvCxnSpPr/>
      </xdr:nvCxnSpPr>
      <xdr:spPr>
        <a:xfrm>
          <a:off x="15343929" y="505736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274881</xdr:colOff>
      <xdr:row>10</xdr:row>
      <xdr:rowOff>376030</xdr:rowOff>
    </xdr:from>
    <xdr:to>
      <xdr:col>14</xdr:col>
      <xdr:colOff>274881</xdr:colOff>
      <xdr:row>11</xdr:row>
      <xdr:rowOff>116950</xdr:rowOff>
    </xdr:to>
    <xdr:cxnSp macro="">
      <xdr:nvCxnSpPr>
        <xdr:cNvPr id="78" name="Straight Arrow Connector 77"/>
        <xdr:cNvCxnSpPr/>
      </xdr:nvCxnSpPr>
      <xdr:spPr>
        <a:xfrm>
          <a:off x="15827301" y="5252830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735394</xdr:colOff>
      <xdr:row>11</xdr:row>
      <xdr:rowOff>110986</xdr:rowOff>
    </xdr:from>
    <xdr:to>
      <xdr:col>14</xdr:col>
      <xdr:colOff>735394</xdr:colOff>
      <xdr:row>11</xdr:row>
      <xdr:rowOff>292541</xdr:rowOff>
    </xdr:to>
    <xdr:cxnSp macro="">
      <xdr:nvCxnSpPr>
        <xdr:cNvPr id="79" name="Straight Arrow Connector 78"/>
        <xdr:cNvCxnSpPr/>
      </xdr:nvCxnSpPr>
      <xdr:spPr>
        <a:xfrm>
          <a:off x="16287814" y="542974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1166446</xdr:colOff>
      <xdr:row>8</xdr:row>
      <xdr:rowOff>260838</xdr:rowOff>
    </xdr:from>
    <xdr:to>
      <xdr:col>12</xdr:col>
      <xdr:colOff>1166446</xdr:colOff>
      <xdr:row>9</xdr:row>
      <xdr:rowOff>1758</xdr:rowOff>
    </xdr:to>
    <xdr:cxnSp macro="">
      <xdr:nvCxnSpPr>
        <xdr:cNvPr id="80" name="Straight Arrow Connector 79"/>
        <xdr:cNvCxnSpPr/>
      </xdr:nvCxnSpPr>
      <xdr:spPr>
        <a:xfrm>
          <a:off x="14387146" y="4253718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10</xdr:row>
      <xdr:rowOff>266611</xdr:rowOff>
    </xdr:from>
    <xdr:to>
      <xdr:col>14</xdr:col>
      <xdr:colOff>1143231</xdr:colOff>
      <xdr:row>11</xdr:row>
      <xdr:rowOff>6144</xdr:rowOff>
    </xdr:to>
    <xdr:cxnSp macro="">
      <xdr:nvCxnSpPr>
        <xdr:cNvPr id="81" name="Straight Arrow Connector 80"/>
        <xdr:cNvCxnSpPr/>
      </xdr:nvCxnSpPr>
      <xdr:spPr>
        <a:xfrm>
          <a:off x="16695651" y="5143411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8</xdr:row>
      <xdr:rowOff>265918</xdr:rowOff>
    </xdr:from>
    <xdr:to>
      <xdr:col>14</xdr:col>
      <xdr:colOff>1146464</xdr:colOff>
      <xdr:row>10</xdr:row>
      <xdr:rowOff>275617</xdr:rowOff>
    </xdr:to>
    <xdr:cxnSp macro="">
      <xdr:nvCxnSpPr>
        <xdr:cNvPr id="82" name="Straight Connector 81"/>
        <xdr:cNvCxnSpPr/>
      </xdr:nvCxnSpPr>
      <xdr:spPr>
        <a:xfrm>
          <a:off x="14391640" y="4258798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8</xdr:row>
      <xdr:rowOff>429803</xdr:rowOff>
    </xdr:from>
    <xdr:to>
      <xdr:col>13</xdr:col>
      <xdr:colOff>437985</xdr:colOff>
      <xdr:row>9</xdr:row>
      <xdr:rowOff>170723</xdr:rowOff>
    </xdr:to>
    <xdr:cxnSp macro="">
      <xdr:nvCxnSpPr>
        <xdr:cNvPr id="83" name="Straight Arrow Connector 82"/>
        <xdr:cNvCxnSpPr/>
      </xdr:nvCxnSpPr>
      <xdr:spPr>
        <a:xfrm>
          <a:off x="14824545" y="4422683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9</xdr:row>
      <xdr:rowOff>174698</xdr:rowOff>
    </xdr:from>
    <xdr:to>
      <xdr:col>13</xdr:col>
      <xdr:colOff>951507</xdr:colOff>
      <xdr:row>9</xdr:row>
      <xdr:rowOff>356253</xdr:rowOff>
    </xdr:to>
    <xdr:cxnSp macro="">
      <xdr:nvCxnSpPr>
        <xdr:cNvPr id="84" name="Straight Arrow Connector 83"/>
        <xdr:cNvCxnSpPr/>
      </xdr:nvCxnSpPr>
      <xdr:spPr>
        <a:xfrm>
          <a:off x="15338067" y="460953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9</xdr:row>
      <xdr:rowOff>370168</xdr:rowOff>
    </xdr:from>
    <xdr:to>
      <xdr:col>14</xdr:col>
      <xdr:colOff>269019</xdr:colOff>
      <xdr:row>10</xdr:row>
      <xdr:rowOff>111089</xdr:rowOff>
    </xdr:to>
    <xdr:cxnSp macro="">
      <xdr:nvCxnSpPr>
        <xdr:cNvPr id="85" name="Straight Arrow Connector 84"/>
        <xdr:cNvCxnSpPr/>
      </xdr:nvCxnSpPr>
      <xdr:spPr>
        <a:xfrm>
          <a:off x="15821439" y="4805008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10</xdr:row>
      <xdr:rowOff>105125</xdr:rowOff>
    </xdr:from>
    <xdr:to>
      <xdr:col>14</xdr:col>
      <xdr:colOff>729532</xdr:colOff>
      <xdr:row>10</xdr:row>
      <xdr:rowOff>286680</xdr:rowOff>
    </xdr:to>
    <xdr:cxnSp macro="">
      <xdr:nvCxnSpPr>
        <xdr:cNvPr id="86" name="Straight Arrow Connector 85"/>
        <xdr:cNvCxnSpPr/>
      </xdr:nvCxnSpPr>
      <xdr:spPr>
        <a:xfrm>
          <a:off x="16281952" y="4981925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5861</xdr:colOff>
      <xdr:row>7</xdr:row>
      <xdr:rowOff>269630</xdr:rowOff>
    </xdr:from>
    <xdr:to>
      <xdr:col>13</xdr:col>
      <xdr:colOff>5861</xdr:colOff>
      <xdr:row>8</xdr:row>
      <xdr:rowOff>10550</xdr:rowOff>
    </xdr:to>
    <xdr:cxnSp macro="">
      <xdr:nvCxnSpPr>
        <xdr:cNvPr id="87" name="Straight Arrow Connector 86"/>
        <xdr:cNvCxnSpPr/>
      </xdr:nvCxnSpPr>
      <xdr:spPr>
        <a:xfrm>
          <a:off x="14392421" y="3820550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1149092</xdr:colOff>
      <xdr:row>9</xdr:row>
      <xdr:rowOff>275403</xdr:rowOff>
    </xdr:from>
    <xdr:to>
      <xdr:col>14</xdr:col>
      <xdr:colOff>1149092</xdr:colOff>
      <xdr:row>10</xdr:row>
      <xdr:rowOff>14937</xdr:rowOff>
    </xdr:to>
    <xdr:cxnSp macro="">
      <xdr:nvCxnSpPr>
        <xdr:cNvPr id="88" name="Straight Arrow Connector 87"/>
        <xdr:cNvCxnSpPr/>
      </xdr:nvCxnSpPr>
      <xdr:spPr>
        <a:xfrm>
          <a:off x="16701512" y="4710243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10941</xdr:colOff>
      <xdr:row>7</xdr:row>
      <xdr:rowOff>274710</xdr:rowOff>
    </xdr:from>
    <xdr:to>
      <xdr:col>14</xdr:col>
      <xdr:colOff>1152325</xdr:colOff>
      <xdr:row>9</xdr:row>
      <xdr:rowOff>284409</xdr:rowOff>
    </xdr:to>
    <xdr:cxnSp macro="">
      <xdr:nvCxnSpPr>
        <xdr:cNvPr id="89" name="Straight Connector 88"/>
        <xdr:cNvCxnSpPr/>
      </xdr:nvCxnSpPr>
      <xdr:spPr>
        <a:xfrm>
          <a:off x="14397501" y="3825630"/>
          <a:ext cx="2307244" cy="893619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443846</xdr:colOff>
      <xdr:row>7</xdr:row>
      <xdr:rowOff>438595</xdr:rowOff>
    </xdr:from>
    <xdr:to>
      <xdr:col>13</xdr:col>
      <xdr:colOff>443846</xdr:colOff>
      <xdr:row>8</xdr:row>
      <xdr:rowOff>179515</xdr:rowOff>
    </xdr:to>
    <xdr:cxnSp macro="">
      <xdr:nvCxnSpPr>
        <xdr:cNvPr id="90" name="Straight Arrow Connector 89"/>
        <xdr:cNvCxnSpPr/>
      </xdr:nvCxnSpPr>
      <xdr:spPr>
        <a:xfrm>
          <a:off x="14830406" y="3989515"/>
          <a:ext cx="0" cy="1828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957368</xdr:colOff>
      <xdr:row>8</xdr:row>
      <xdr:rowOff>183490</xdr:rowOff>
    </xdr:from>
    <xdr:to>
      <xdr:col>13</xdr:col>
      <xdr:colOff>957368</xdr:colOff>
      <xdr:row>8</xdr:row>
      <xdr:rowOff>365045</xdr:rowOff>
    </xdr:to>
    <xdr:cxnSp macro="">
      <xdr:nvCxnSpPr>
        <xdr:cNvPr id="91" name="Straight Arrow Connector 90"/>
        <xdr:cNvCxnSpPr/>
      </xdr:nvCxnSpPr>
      <xdr:spPr>
        <a:xfrm>
          <a:off x="15343928" y="4176370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274880</xdr:colOff>
      <xdr:row>8</xdr:row>
      <xdr:rowOff>378960</xdr:rowOff>
    </xdr:from>
    <xdr:to>
      <xdr:col>14</xdr:col>
      <xdr:colOff>274880</xdr:colOff>
      <xdr:row>9</xdr:row>
      <xdr:rowOff>119881</xdr:rowOff>
    </xdr:to>
    <xdr:cxnSp macro="">
      <xdr:nvCxnSpPr>
        <xdr:cNvPr id="92" name="Straight Arrow Connector 91"/>
        <xdr:cNvCxnSpPr/>
      </xdr:nvCxnSpPr>
      <xdr:spPr>
        <a:xfrm>
          <a:off x="15827300" y="4371840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735393</xdr:colOff>
      <xdr:row>9</xdr:row>
      <xdr:rowOff>113917</xdr:rowOff>
    </xdr:from>
    <xdr:to>
      <xdr:col>14</xdr:col>
      <xdr:colOff>735393</xdr:colOff>
      <xdr:row>9</xdr:row>
      <xdr:rowOff>295472</xdr:rowOff>
    </xdr:to>
    <xdr:cxnSp macro="">
      <xdr:nvCxnSpPr>
        <xdr:cNvPr id="93" name="Straight Arrow Connector 92"/>
        <xdr:cNvCxnSpPr/>
      </xdr:nvCxnSpPr>
      <xdr:spPr>
        <a:xfrm>
          <a:off x="16287813" y="454875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1166446</xdr:colOff>
      <xdr:row>6</xdr:row>
      <xdr:rowOff>735623</xdr:rowOff>
    </xdr:from>
    <xdr:to>
      <xdr:col>12</xdr:col>
      <xdr:colOff>1166446</xdr:colOff>
      <xdr:row>7</xdr:row>
      <xdr:rowOff>4689</xdr:rowOff>
    </xdr:to>
    <xdr:cxnSp macro="">
      <xdr:nvCxnSpPr>
        <xdr:cNvPr id="94" name="Straight Arrow Connector 93"/>
        <xdr:cNvCxnSpPr/>
      </xdr:nvCxnSpPr>
      <xdr:spPr>
        <a:xfrm>
          <a:off x="14387146" y="3372143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1143231</xdr:colOff>
      <xdr:row>8</xdr:row>
      <xdr:rowOff>269542</xdr:rowOff>
    </xdr:from>
    <xdr:to>
      <xdr:col>14</xdr:col>
      <xdr:colOff>1143231</xdr:colOff>
      <xdr:row>9</xdr:row>
      <xdr:rowOff>9076</xdr:rowOff>
    </xdr:to>
    <xdr:cxnSp macro="">
      <xdr:nvCxnSpPr>
        <xdr:cNvPr id="95" name="Straight Arrow Connector 94"/>
        <xdr:cNvCxnSpPr/>
      </xdr:nvCxnSpPr>
      <xdr:spPr>
        <a:xfrm>
          <a:off x="16695651" y="4262422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5080</xdr:colOff>
      <xdr:row>6</xdr:row>
      <xdr:rowOff>740703</xdr:rowOff>
    </xdr:from>
    <xdr:to>
      <xdr:col>14</xdr:col>
      <xdr:colOff>1146464</xdr:colOff>
      <xdr:row>8</xdr:row>
      <xdr:rowOff>278548</xdr:rowOff>
    </xdr:to>
    <xdr:cxnSp macro="">
      <xdr:nvCxnSpPr>
        <xdr:cNvPr id="96" name="Straight Connector 95"/>
        <xdr:cNvCxnSpPr/>
      </xdr:nvCxnSpPr>
      <xdr:spPr>
        <a:xfrm>
          <a:off x="14391640" y="3377223"/>
          <a:ext cx="2307244" cy="894205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437985</xdr:colOff>
      <xdr:row>6</xdr:row>
      <xdr:rowOff>904588</xdr:rowOff>
    </xdr:from>
    <xdr:to>
      <xdr:col>13</xdr:col>
      <xdr:colOff>437985</xdr:colOff>
      <xdr:row>7</xdr:row>
      <xdr:rowOff>173654</xdr:rowOff>
    </xdr:to>
    <xdr:cxnSp macro="">
      <xdr:nvCxnSpPr>
        <xdr:cNvPr id="97" name="Straight Arrow Connector 96"/>
        <xdr:cNvCxnSpPr/>
      </xdr:nvCxnSpPr>
      <xdr:spPr>
        <a:xfrm>
          <a:off x="14824545" y="3541108"/>
          <a:ext cx="0" cy="18346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951507</xdr:colOff>
      <xdr:row>7</xdr:row>
      <xdr:rowOff>177629</xdr:rowOff>
    </xdr:from>
    <xdr:to>
      <xdr:col>13</xdr:col>
      <xdr:colOff>951507</xdr:colOff>
      <xdr:row>7</xdr:row>
      <xdr:rowOff>359184</xdr:rowOff>
    </xdr:to>
    <xdr:cxnSp macro="">
      <xdr:nvCxnSpPr>
        <xdr:cNvPr id="98" name="Straight Arrow Connector 97"/>
        <xdr:cNvCxnSpPr/>
      </xdr:nvCxnSpPr>
      <xdr:spPr>
        <a:xfrm>
          <a:off x="15338067" y="372854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269019</xdr:colOff>
      <xdr:row>7</xdr:row>
      <xdr:rowOff>373099</xdr:rowOff>
    </xdr:from>
    <xdr:to>
      <xdr:col>14</xdr:col>
      <xdr:colOff>269019</xdr:colOff>
      <xdr:row>8</xdr:row>
      <xdr:rowOff>114020</xdr:rowOff>
    </xdr:to>
    <xdr:cxnSp macro="">
      <xdr:nvCxnSpPr>
        <xdr:cNvPr id="99" name="Straight Arrow Connector 98"/>
        <xdr:cNvCxnSpPr/>
      </xdr:nvCxnSpPr>
      <xdr:spPr>
        <a:xfrm>
          <a:off x="15821439" y="3924019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729532</xdr:colOff>
      <xdr:row>8</xdr:row>
      <xdr:rowOff>108056</xdr:rowOff>
    </xdr:from>
    <xdr:to>
      <xdr:col>14</xdr:col>
      <xdr:colOff>729532</xdr:colOff>
      <xdr:row>8</xdr:row>
      <xdr:rowOff>289611</xdr:rowOff>
    </xdr:to>
    <xdr:cxnSp macro="">
      <xdr:nvCxnSpPr>
        <xdr:cNvPr id="100" name="Straight Arrow Connector 99"/>
        <xdr:cNvCxnSpPr/>
      </xdr:nvCxnSpPr>
      <xdr:spPr>
        <a:xfrm>
          <a:off x="16281952" y="410093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38</xdr:row>
      <xdr:rowOff>50800</xdr:rowOff>
    </xdr:from>
    <xdr:to>
      <xdr:col>15</xdr:col>
      <xdr:colOff>762000</xdr:colOff>
      <xdr:row>38</xdr:row>
      <xdr:rowOff>129540</xdr:rowOff>
    </xdr:to>
    <xdr:cxnSp macro="">
      <xdr:nvCxnSpPr>
        <xdr:cNvPr id="101" name="Straight Arrow Connector 100"/>
        <xdr:cNvCxnSpPr/>
      </xdr:nvCxnSpPr>
      <xdr:spPr>
        <a:xfrm>
          <a:off x="16832580" y="17706340"/>
          <a:ext cx="647700" cy="787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37</xdr:row>
      <xdr:rowOff>50800</xdr:rowOff>
    </xdr:from>
    <xdr:to>
      <xdr:col>15</xdr:col>
      <xdr:colOff>708660</xdr:colOff>
      <xdr:row>37</xdr:row>
      <xdr:rowOff>144780</xdr:rowOff>
    </xdr:to>
    <xdr:cxnSp macro="">
      <xdr:nvCxnSpPr>
        <xdr:cNvPr id="102" name="Straight Arrow Connector 101"/>
        <xdr:cNvCxnSpPr/>
      </xdr:nvCxnSpPr>
      <xdr:spPr>
        <a:xfrm>
          <a:off x="16832580" y="17264380"/>
          <a:ext cx="594360" cy="939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36</xdr:row>
      <xdr:rowOff>50800</xdr:rowOff>
    </xdr:from>
    <xdr:to>
      <xdr:col>15</xdr:col>
      <xdr:colOff>723900</xdr:colOff>
      <xdr:row>36</xdr:row>
      <xdr:rowOff>137160</xdr:rowOff>
    </xdr:to>
    <xdr:cxnSp macro="">
      <xdr:nvCxnSpPr>
        <xdr:cNvPr id="103" name="Straight Arrow Connector 102"/>
        <xdr:cNvCxnSpPr/>
      </xdr:nvCxnSpPr>
      <xdr:spPr>
        <a:xfrm>
          <a:off x="16832580" y="16822420"/>
          <a:ext cx="609600" cy="863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35</xdr:row>
      <xdr:rowOff>50800</xdr:rowOff>
    </xdr:from>
    <xdr:to>
      <xdr:col>15</xdr:col>
      <xdr:colOff>723900</xdr:colOff>
      <xdr:row>35</xdr:row>
      <xdr:rowOff>121920</xdr:rowOff>
    </xdr:to>
    <xdr:cxnSp macro="">
      <xdr:nvCxnSpPr>
        <xdr:cNvPr id="104" name="Straight Arrow Connector 103"/>
        <xdr:cNvCxnSpPr/>
      </xdr:nvCxnSpPr>
      <xdr:spPr>
        <a:xfrm>
          <a:off x="16832580" y="16380460"/>
          <a:ext cx="60960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34</xdr:row>
      <xdr:rowOff>50800</xdr:rowOff>
    </xdr:from>
    <xdr:to>
      <xdr:col>15</xdr:col>
      <xdr:colOff>716280</xdr:colOff>
      <xdr:row>34</xdr:row>
      <xdr:rowOff>121920</xdr:rowOff>
    </xdr:to>
    <xdr:cxnSp macro="">
      <xdr:nvCxnSpPr>
        <xdr:cNvPr id="105" name="Straight Arrow Connector 104"/>
        <xdr:cNvCxnSpPr/>
      </xdr:nvCxnSpPr>
      <xdr:spPr>
        <a:xfrm>
          <a:off x="16832580" y="15938500"/>
          <a:ext cx="60198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33</xdr:row>
      <xdr:rowOff>50800</xdr:rowOff>
    </xdr:from>
    <xdr:to>
      <xdr:col>15</xdr:col>
      <xdr:colOff>716280</xdr:colOff>
      <xdr:row>33</xdr:row>
      <xdr:rowOff>114300</xdr:rowOff>
    </xdr:to>
    <xdr:cxnSp macro="">
      <xdr:nvCxnSpPr>
        <xdr:cNvPr id="106" name="Straight Arrow Connector 105"/>
        <xdr:cNvCxnSpPr/>
      </xdr:nvCxnSpPr>
      <xdr:spPr>
        <a:xfrm>
          <a:off x="16832580" y="15496540"/>
          <a:ext cx="601980" cy="635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32</xdr:row>
      <xdr:rowOff>50800</xdr:rowOff>
    </xdr:from>
    <xdr:to>
      <xdr:col>15</xdr:col>
      <xdr:colOff>716280</xdr:colOff>
      <xdr:row>32</xdr:row>
      <xdr:rowOff>121920</xdr:rowOff>
    </xdr:to>
    <xdr:cxnSp macro="">
      <xdr:nvCxnSpPr>
        <xdr:cNvPr id="107" name="Straight Arrow Connector 106"/>
        <xdr:cNvCxnSpPr/>
      </xdr:nvCxnSpPr>
      <xdr:spPr>
        <a:xfrm>
          <a:off x="16832580" y="15054580"/>
          <a:ext cx="60198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31</xdr:row>
      <xdr:rowOff>50800</xdr:rowOff>
    </xdr:from>
    <xdr:to>
      <xdr:col>15</xdr:col>
      <xdr:colOff>716280</xdr:colOff>
      <xdr:row>31</xdr:row>
      <xdr:rowOff>137160</xdr:rowOff>
    </xdr:to>
    <xdr:cxnSp macro="">
      <xdr:nvCxnSpPr>
        <xdr:cNvPr id="108" name="Straight Arrow Connector 107"/>
        <xdr:cNvCxnSpPr/>
      </xdr:nvCxnSpPr>
      <xdr:spPr>
        <a:xfrm>
          <a:off x="16832580" y="14612620"/>
          <a:ext cx="601980" cy="8636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30</xdr:row>
      <xdr:rowOff>50800</xdr:rowOff>
    </xdr:from>
    <xdr:to>
      <xdr:col>15</xdr:col>
      <xdr:colOff>731520</xdr:colOff>
      <xdr:row>30</xdr:row>
      <xdr:rowOff>121920</xdr:rowOff>
    </xdr:to>
    <xdr:cxnSp macro="">
      <xdr:nvCxnSpPr>
        <xdr:cNvPr id="109" name="Straight Arrow Connector 108"/>
        <xdr:cNvCxnSpPr/>
      </xdr:nvCxnSpPr>
      <xdr:spPr>
        <a:xfrm>
          <a:off x="16832580" y="14170660"/>
          <a:ext cx="61722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29</xdr:row>
      <xdr:rowOff>50800</xdr:rowOff>
    </xdr:from>
    <xdr:to>
      <xdr:col>15</xdr:col>
      <xdr:colOff>708660</xdr:colOff>
      <xdr:row>29</xdr:row>
      <xdr:rowOff>114300</xdr:rowOff>
    </xdr:to>
    <xdr:cxnSp macro="">
      <xdr:nvCxnSpPr>
        <xdr:cNvPr id="110" name="Straight Arrow Connector 109"/>
        <xdr:cNvCxnSpPr/>
      </xdr:nvCxnSpPr>
      <xdr:spPr>
        <a:xfrm>
          <a:off x="16832580" y="13728700"/>
          <a:ext cx="594360" cy="635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28</xdr:row>
      <xdr:rowOff>50800</xdr:rowOff>
    </xdr:from>
    <xdr:to>
      <xdr:col>15</xdr:col>
      <xdr:colOff>731520</xdr:colOff>
      <xdr:row>28</xdr:row>
      <xdr:rowOff>121920</xdr:rowOff>
    </xdr:to>
    <xdr:cxnSp macro="">
      <xdr:nvCxnSpPr>
        <xdr:cNvPr id="111" name="Straight Arrow Connector 110"/>
        <xdr:cNvCxnSpPr/>
      </xdr:nvCxnSpPr>
      <xdr:spPr>
        <a:xfrm>
          <a:off x="16832580" y="13286740"/>
          <a:ext cx="617220" cy="711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27</xdr:row>
      <xdr:rowOff>50800</xdr:rowOff>
    </xdr:from>
    <xdr:to>
      <xdr:col>15</xdr:col>
      <xdr:colOff>701040</xdr:colOff>
      <xdr:row>27</xdr:row>
      <xdr:rowOff>129540</xdr:rowOff>
    </xdr:to>
    <xdr:cxnSp macro="">
      <xdr:nvCxnSpPr>
        <xdr:cNvPr id="112" name="Straight Arrow Connector 111"/>
        <xdr:cNvCxnSpPr/>
      </xdr:nvCxnSpPr>
      <xdr:spPr>
        <a:xfrm>
          <a:off x="16832580" y="12844780"/>
          <a:ext cx="586740" cy="787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1142409</xdr:colOff>
      <xdr:row>27</xdr:row>
      <xdr:rowOff>284058</xdr:rowOff>
    </xdr:from>
    <xdr:to>
      <xdr:col>14</xdr:col>
      <xdr:colOff>1142409</xdr:colOff>
      <xdr:row>28</xdr:row>
      <xdr:rowOff>23591</xdr:rowOff>
    </xdr:to>
    <xdr:cxnSp macro="">
      <xdr:nvCxnSpPr>
        <xdr:cNvPr id="121" name="Straight Arrow Connector 120"/>
        <xdr:cNvCxnSpPr/>
      </xdr:nvCxnSpPr>
      <xdr:spPr>
        <a:xfrm>
          <a:off x="16694829" y="13078038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949864</xdr:colOff>
      <xdr:row>26</xdr:row>
      <xdr:rowOff>192315</xdr:rowOff>
    </xdr:from>
    <xdr:to>
      <xdr:col>14</xdr:col>
      <xdr:colOff>1145642</xdr:colOff>
      <xdr:row>27</xdr:row>
      <xdr:rowOff>293064</xdr:rowOff>
    </xdr:to>
    <xdr:cxnSp macro="">
      <xdr:nvCxnSpPr>
        <xdr:cNvPr id="122" name="Straight Connector 121"/>
        <xdr:cNvCxnSpPr/>
      </xdr:nvCxnSpPr>
      <xdr:spPr>
        <a:xfrm>
          <a:off x="15336424" y="12544335"/>
          <a:ext cx="1361638" cy="542709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950685</xdr:colOff>
      <xdr:row>26</xdr:row>
      <xdr:rowOff>87085</xdr:rowOff>
    </xdr:from>
    <xdr:to>
      <xdr:col>13</xdr:col>
      <xdr:colOff>957943</xdr:colOff>
      <xdr:row>26</xdr:row>
      <xdr:rowOff>373699</xdr:rowOff>
    </xdr:to>
    <xdr:cxnSp macro="">
      <xdr:nvCxnSpPr>
        <xdr:cNvPr id="123" name="Straight Arrow Connector 122"/>
        <xdr:cNvCxnSpPr/>
      </xdr:nvCxnSpPr>
      <xdr:spPr>
        <a:xfrm flipH="1">
          <a:off x="15337245" y="12439105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268197</xdr:colOff>
      <xdr:row>26</xdr:row>
      <xdr:rowOff>387614</xdr:rowOff>
    </xdr:from>
    <xdr:to>
      <xdr:col>14</xdr:col>
      <xdr:colOff>268197</xdr:colOff>
      <xdr:row>27</xdr:row>
      <xdr:rowOff>128536</xdr:rowOff>
    </xdr:to>
    <xdr:cxnSp macro="">
      <xdr:nvCxnSpPr>
        <xdr:cNvPr id="124" name="Straight Arrow Connector 123"/>
        <xdr:cNvCxnSpPr/>
      </xdr:nvCxnSpPr>
      <xdr:spPr>
        <a:xfrm>
          <a:off x="15820617" y="12739634"/>
          <a:ext cx="0" cy="18288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728710</xdr:colOff>
      <xdr:row>27</xdr:row>
      <xdr:rowOff>122572</xdr:rowOff>
    </xdr:from>
    <xdr:to>
      <xdr:col>14</xdr:col>
      <xdr:colOff>728710</xdr:colOff>
      <xdr:row>27</xdr:row>
      <xdr:rowOff>304127</xdr:rowOff>
    </xdr:to>
    <xdr:cxnSp macro="">
      <xdr:nvCxnSpPr>
        <xdr:cNvPr id="125" name="Straight Arrow Connector 124"/>
        <xdr:cNvCxnSpPr/>
      </xdr:nvCxnSpPr>
      <xdr:spPr>
        <a:xfrm>
          <a:off x="16281130" y="12916552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3628</xdr:colOff>
      <xdr:row>25</xdr:row>
      <xdr:rowOff>188686</xdr:rowOff>
    </xdr:from>
    <xdr:to>
      <xdr:col>13</xdr:col>
      <xdr:colOff>10886</xdr:colOff>
      <xdr:row>26</xdr:row>
      <xdr:rowOff>21727</xdr:rowOff>
    </xdr:to>
    <xdr:cxnSp macro="">
      <xdr:nvCxnSpPr>
        <xdr:cNvPr id="126" name="Straight Arrow Connector 125"/>
        <xdr:cNvCxnSpPr/>
      </xdr:nvCxnSpPr>
      <xdr:spPr>
        <a:xfrm flipH="1">
          <a:off x="14390188" y="12098746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14515</xdr:colOff>
      <xdr:row>25</xdr:row>
      <xdr:rowOff>181428</xdr:rowOff>
    </xdr:from>
    <xdr:to>
      <xdr:col>13</xdr:col>
      <xdr:colOff>961572</xdr:colOff>
      <xdr:row>26</xdr:row>
      <xdr:rowOff>90714</xdr:rowOff>
    </xdr:to>
    <xdr:cxnSp macro="">
      <xdr:nvCxnSpPr>
        <xdr:cNvPr id="127" name="Straight Connector 126"/>
        <xdr:cNvCxnSpPr/>
      </xdr:nvCxnSpPr>
      <xdr:spPr>
        <a:xfrm>
          <a:off x="14401075" y="12091488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308429</xdr:colOff>
      <xdr:row>25</xdr:row>
      <xdr:rowOff>283029</xdr:rowOff>
    </xdr:from>
    <xdr:to>
      <xdr:col>13</xdr:col>
      <xdr:colOff>312057</xdr:colOff>
      <xdr:row>26</xdr:row>
      <xdr:rowOff>130585</xdr:rowOff>
    </xdr:to>
    <xdr:cxnSp macro="">
      <xdr:nvCxnSpPr>
        <xdr:cNvPr id="128" name="Straight Arrow Connector 127"/>
        <xdr:cNvCxnSpPr/>
      </xdr:nvCxnSpPr>
      <xdr:spPr>
        <a:xfrm flipH="1">
          <a:off x="14694989" y="12193089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1149667</xdr:colOff>
      <xdr:row>26</xdr:row>
      <xdr:rowOff>265915</xdr:rowOff>
    </xdr:from>
    <xdr:to>
      <xdr:col>14</xdr:col>
      <xdr:colOff>1149667</xdr:colOff>
      <xdr:row>27</xdr:row>
      <xdr:rowOff>5449</xdr:rowOff>
    </xdr:to>
    <xdr:cxnSp macro="">
      <xdr:nvCxnSpPr>
        <xdr:cNvPr id="129" name="Straight Arrow Connector 128"/>
        <xdr:cNvCxnSpPr/>
      </xdr:nvCxnSpPr>
      <xdr:spPr>
        <a:xfrm>
          <a:off x="16702087" y="12617935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957122</xdr:colOff>
      <xdr:row>25</xdr:row>
      <xdr:rowOff>174173</xdr:rowOff>
    </xdr:from>
    <xdr:to>
      <xdr:col>14</xdr:col>
      <xdr:colOff>1152900</xdr:colOff>
      <xdr:row>26</xdr:row>
      <xdr:rowOff>274921</xdr:rowOff>
    </xdr:to>
    <xdr:cxnSp macro="">
      <xdr:nvCxnSpPr>
        <xdr:cNvPr id="130" name="Straight Connector 129"/>
        <xdr:cNvCxnSpPr/>
      </xdr:nvCxnSpPr>
      <xdr:spPr>
        <a:xfrm>
          <a:off x="15343682" y="12084233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957943</xdr:colOff>
      <xdr:row>25</xdr:row>
      <xdr:rowOff>68943</xdr:rowOff>
    </xdr:from>
    <xdr:to>
      <xdr:col>13</xdr:col>
      <xdr:colOff>965201</xdr:colOff>
      <xdr:row>25</xdr:row>
      <xdr:rowOff>355557</xdr:rowOff>
    </xdr:to>
    <xdr:cxnSp macro="">
      <xdr:nvCxnSpPr>
        <xdr:cNvPr id="131" name="Straight Arrow Connector 130"/>
        <xdr:cNvCxnSpPr/>
      </xdr:nvCxnSpPr>
      <xdr:spPr>
        <a:xfrm flipH="1">
          <a:off x="15344503" y="11979003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275455</xdr:colOff>
      <xdr:row>25</xdr:row>
      <xdr:rowOff>369472</xdr:rowOff>
    </xdr:from>
    <xdr:to>
      <xdr:col>14</xdr:col>
      <xdr:colOff>275455</xdr:colOff>
      <xdr:row>26</xdr:row>
      <xdr:rowOff>110393</xdr:rowOff>
    </xdr:to>
    <xdr:cxnSp macro="">
      <xdr:nvCxnSpPr>
        <xdr:cNvPr id="132" name="Straight Arrow Connector 131"/>
        <xdr:cNvCxnSpPr/>
      </xdr:nvCxnSpPr>
      <xdr:spPr>
        <a:xfrm>
          <a:off x="15827875" y="12279532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735968</xdr:colOff>
      <xdr:row>26</xdr:row>
      <xdr:rowOff>104429</xdr:rowOff>
    </xdr:from>
    <xdr:to>
      <xdr:col>14</xdr:col>
      <xdr:colOff>735968</xdr:colOff>
      <xdr:row>26</xdr:row>
      <xdr:rowOff>285984</xdr:rowOff>
    </xdr:to>
    <xdr:cxnSp macro="">
      <xdr:nvCxnSpPr>
        <xdr:cNvPr id="133" name="Straight Arrow Connector 132"/>
        <xdr:cNvCxnSpPr/>
      </xdr:nvCxnSpPr>
      <xdr:spPr>
        <a:xfrm>
          <a:off x="16288388" y="1245644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10886</xdr:colOff>
      <xdr:row>24</xdr:row>
      <xdr:rowOff>642258</xdr:rowOff>
    </xdr:from>
    <xdr:to>
      <xdr:col>13</xdr:col>
      <xdr:colOff>18144</xdr:colOff>
      <xdr:row>25</xdr:row>
      <xdr:rowOff>3585</xdr:rowOff>
    </xdr:to>
    <xdr:cxnSp macro="">
      <xdr:nvCxnSpPr>
        <xdr:cNvPr id="134" name="Straight Arrow Connector 133"/>
        <xdr:cNvCxnSpPr/>
      </xdr:nvCxnSpPr>
      <xdr:spPr>
        <a:xfrm flipH="1">
          <a:off x="14397446" y="11637918"/>
          <a:ext cx="7258" cy="27572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21773</xdr:colOff>
      <xdr:row>24</xdr:row>
      <xdr:rowOff>635000</xdr:rowOff>
    </xdr:from>
    <xdr:to>
      <xdr:col>13</xdr:col>
      <xdr:colOff>968830</xdr:colOff>
      <xdr:row>25</xdr:row>
      <xdr:rowOff>72572</xdr:rowOff>
    </xdr:to>
    <xdr:cxnSp macro="">
      <xdr:nvCxnSpPr>
        <xdr:cNvPr id="135" name="Straight Connector 134"/>
        <xdr:cNvCxnSpPr/>
      </xdr:nvCxnSpPr>
      <xdr:spPr>
        <a:xfrm>
          <a:off x="14408333" y="11630660"/>
          <a:ext cx="947057" cy="351972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377373</xdr:colOff>
      <xdr:row>24</xdr:row>
      <xdr:rowOff>762000</xdr:rowOff>
    </xdr:from>
    <xdr:to>
      <xdr:col>13</xdr:col>
      <xdr:colOff>381001</xdr:colOff>
      <xdr:row>25</xdr:row>
      <xdr:rowOff>137842</xdr:rowOff>
    </xdr:to>
    <xdr:cxnSp macro="">
      <xdr:nvCxnSpPr>
        <xdr:cNvPr id="136" name="Straight Arrow Connector 135"/>
        <xdr:cNvCxnSpPr/>
      </xdr:nvCxnSpPr>
      <xdr:spPr>
        <a:xfrm flipH="1">
          <a:off x="14763933" y="11757660"/>
          <a:ext cx="3628" cy="2902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1149667</xdr:colOff>
      <xdr:row>28</xdr:row>
      <xdr:rowOff>269544</xdr:rowOff>
    </xdr:from>
    <xdr:to>
      <xdr:col>14</xdr:col>
      <xdr:colOff>1149667</xdr:colOff>
      <xdr:row>29</xdr:row>
      <xdr:rowOff>9077</xdr:rowOff>
    </xdr:to>
    <xdr:cxnSp macro="">
      <xdr:nvCxnSpPr>
        <xdr:cNvPr id="137" name="Straight Arrow Connector 136"/>
        <xdr:cNvCxnSpPr/>
      </xdr:nvCxnSpPr>
      <xdr:spPr>
        <a:xfrm>
          <a:off x="16702087" y="13505484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957122</xdr:colOff>
      <xdr:row>27</xdr:row>
      <xdr:rowOff>177802</xdr:rowOff>
    </xdr:from>
    <xdr:to>
      <xdr:col>14</xdr:col>
      <xdr:colOff>1152900</xdr:colOff>
      <xdr:row>28</xdr:row>
      <xdr:rowOff>278550</xdr:rowOff>
    </xdr:to>
    <xdr:cxnSp macro="">
      <xdr:nvCxnSpPr>
        <xdr:cNvPr id="138" name="Straight Connector 137"/>
        <xdr:cNvCxnSpPr/>
      </xdr:nvCxnSpPr>
      <xdr:spPr>
        <a:xfrm>
          <a:off x="15343682" y="12971782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957943</xdr:colOff>
      <xdr:row>27</xdr:row>
      <xdr:rowOff>72572</xdr:rowOff>
    </xdr:from>
    <xdr:to>
      <xdr:col>13</xdr:col>
      <xdr:colOff>965201</xdr:colOff>
      <xdr:row>27</xdr:row>
      <xdr:rowOff>359186</xdr:rowOff>
    </xdr:to>
    <xdr:cxnSp macro="">
      <xdr:nvCxnSpPr>
        <xdr:cNvPr id="139" name="Straight Arrow Connector 138"/>
        <xdr:cNvCxnSpPr/>
      </xdr:nvCxnSpPr>
      <xdr:spPr>
        <a:xfrm flipH="1">
          <a:off x="15344503" y="12866552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275455</xdr:colOff>
      <xdr:row>27</xdr:row>
      <xdr:rowOff>373101</xdr:rowOff>
    </xdr:from>
    <xdr:to>
      <xdr:col>14</xdr:col>
      <xdr:colOff>275455</xdr:colOff>
      <xdr:row>28</xdr:row>
      <xdr:rowOff>114022</xdr:rowOff>
    </xdr:to>
    <xdr:cxnSp macro="">
      <xdr:nvCxnSpPr>
        <xdr:cNvPr id="140" name="Straight Arrow Connector 139"/>
        <xdr:cNvCxnSpPr/>
      </xdr:nvCxnSpPr>
      <xdr:spPr>
        <a:xfrm>
          <a:off x="15827875" y="13167081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735968</xdr:colOff>
      <xdr:row>28</xdr:row>
      <xdr:rowOff>108058</xdr:rowOff>
    </xdr:from>
    <xdr:to>
      <xdr:col>14</xdr:col>
      <xdr:colOff>735968</xdr:colOff>
      <xdr:row>28</xdr:row>
      <xdr:rowOff>289613</xdr:rowOff>
    </xdr:to>
    <xdr:cxnSp macro="">
      <xdr:nvCxnSpPr>
        <xdr:cNvPr id="141" name="Straight Arrow Connector 140"/>
        <xdr:cNvCxnSpPr/>
      </xdr:nvCxnSpPr>
      <xdr:spPr>
        <a:xfrm>
          <a:off x="16288388" y="1334399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10886</xdr:colOff>
      <xdr:row>26</xdr:row>
      <xdr:rowOff>174172</xdr:rowOff>
    </xdr:from>
    <xdr:to>
      <xdr:col>13</xdr:col>
      <xdr:colOff>18144</xdr:colOff>
      <xdr:row>27</xdr:row>
      <xdr:rowOff>7214</xdr:rowOff>
    </xdr:to>
    <xdr:cxnSp macro="">
      <xdr:nvCxnSpPr>
        <xdr:cNvPr id="142" name="Straight Arrow Connector 141"/>
        <xdr:cNvCxnSpPr/>
      </xdr:nvCxnSpPr>
      <xdr:spPr>
        <a:xfrm flipH="1">
          <a:off x="14397446" y="12526192"/>
          <a:ext cx="7258" cy="2750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21773</xdr:colOff>
      <xdr:row>26</xdr:row>
      <xdr:rowOff>166914</xdr:rowOff>
    </xdr:from>
    <xdr:to>
      <xdr:col>13</xdr:col>
      <xdr:colOff>968830</xdr:colOff>
      <xdr:row>27</xdr:row>
      <xdr:rowOff>76201</xdr:rowOff>
    </xdr:to>
    <xdr:cxnSp macro="">
      <xdr:nvCxnSpPr>
        <xdr:cNvPr id="143" name="Straight Connector 142"/>
        <xdr:cNvCxnSpPr/>
      </xdr:nvCxnSpPr>
      <xdr:spPr>
        <a:xfrm>
          <a:off x="14408333" y="12518934"/>
          <a:ext cx="947057" cy="351247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304801</xdr:colOff>
      <xdr:row>26</xdr:row>
      <xdr:rowOff>276860</xdr:rowOff>
    </xdr:from>
    <xdr:to>
      <xdr:col>13</xdr:col>
      <xdr:colOff>308429</xdr:colOff>
      <xdr:row>27</xdr:row>
      <xdr:rowOff>124417</xdr:rowOff>
    </xdr:to>
    <xdr:cxnSp macro="">
      <xdr:nvCxnSpPr>
        <xdr:cNvPr id="144" name="Straight Arrow Connector 143"/>
        <xdr:cNvCxnSpPr/>
      </xdr:nvCxnSpPr>
      <xdr:spPr>
        <a:xfrm flipH="1">
          <a:off x="14691361" y="12628880"/>
          <a:ext cx="3628" cy="2895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1142409</xdr:colOff>
      <xdr:row>29</xdr:row>
      <xdr:rowOff>269543</xdr:rowOff>
    </xdr:from>
    <xdr:to>
      <xdr:col>14</xdr:col>
      <xdr:colOff>1142409</xdr:colOff>
      <xdr:row>30</xdr:row>
      <xdr:rowOff>9077</xdr:rowOff>
    </xdr:to>
    <xdr:cxnSp macro="">
      <xdr:nvCxnSpPr>
        <xdr:cNvPr id="145" name="Straight Arrow Connector 144"/>
        <xdr:cNvCxnSpPr/>
      </xdr:nvCxnSpPr>
      <xdr:spPr>
        <a:xfrm>
          <a:off x="16694829" y="13947443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949864</xdr:colOff>
      <xdr:row>28</xdr:row>
      <xdr:rowOff>177801</xdr:rowOff>
    </xdr:from>
    <xdr:to>
      <xdr:col>14</xdr:col>
      <xdr:colOff>1145642</xdr:colOff>
      <xdr:row>29</xdr:row>
      <xdr:rowOff>278549</xdr:rowOff>
    </xdr:to>
    <xdr:cxnSp macro="">
      <xdr:nvCxnSpPr>
        <xdr:cNvPr id="146" name="Straight Connector 145"/>
        <xdr:cNvCxnSpPr/>
      </xdr:nvCxnSpPr>
      <xdr:spPr>
        <a:xfrm>
          <a:off x="15336424" y="13413741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950685</xdr:colOff>
      <xdr:row>28</xdr:row>
      <xdr:rowOff>72571</xdr:rowOff>
    </xdr:from>
    <xdr:to>
      <xdr:col>13</xdr:col>
      <xdr:colOff>957943</xdr:colOff>
      <xdr:row>28</xdr:row>
      <xdr:rowOff>359185</xdr:rowOff>
    </xdr:to>
    <xdr:cxnSp macro="">
      <xdr:nvCxnSpPr>
        <xdr:cNvPr id="147" name="Straight Arrow Connector 146"/>
        <xdr:cNvCxnSpPr/>
      </xdr:nvCxnSpPr>
      <xdr:spPr>
        <a:xfrm flipH="1">
          <a:off x="15337245" y="13308511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268197</xdr:colOff>
      <xdr:row>28</xdr:row>
      <xdr:rowOff>373100</xdr:rowOff>
    </xdr:from>
    <xdr:to>
      <xdr:col>14</xdr:col>
      <xdr:colOff>268197</xdr:colOff>
      <xdr:row>29</xdr:row>
      <xdr:rowOff>114021</xdr:rowOff>
    </xdr:to>
    <xdr:cxnSp macro="">
      <xdr:nvCxnSpPr>
        <xdr:cNvPr id="148" name="Straight Arrow Connector 147"/>
        <xdr:cNvCxnSpPr/>
      </xdr:nvCxnSpPr>
      <xdr:spPr>
        <a:xfrm>
          <a:off x="15820617" y="13609040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728710</xdr:colOff>
      <xdr:row>29</xdr:row>
      <xdr:rowOff>108057</xdr:rowOff>
    </xdr:from>
    <xdr:to>
      <xdr:col>14</xdr:col>
      <xdr:colOff>728710</xdr:colOff>
      <xdr:row>29</xdr:row>
      <xdr:rowOff>289612</xdr:rowOff>
    </xdr:to>
    <xdr:cxnSp macro="">
      <xdr:nvCxnSpPr>
        <xdr:cNvPr id="149" name="Straight Arrow Connector 148"/>
        <xdr:cNvCxnSpPr/>
      </xdr:nvCxnSpPr>
      <xdr:spPr>
        <a:xfrm>
          <a:off x="16281130" y="1378595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3628</xdr:colOff>
      <xdr:row>27</xdr:row>
      <xdr:rowOff>174172</xdr:rowOff>
    </xdr:from>
    <xdr:to>
      <xdr:col>13</xdr:col>
      <xdr:colOff>10886</xdr:colOff>
      <xdr:row>28</xdr:row>
      <xdr:rowOff>7213</xdr:rowOff>
    </xdr:to>
    <xdr:cxnSp macro="">
      <xdr:nvCxnSpPr>
        <xdr:cNvPr id="150" name="Straight Arrow Connector 149"/>
        <xdr:cNvCxnSpPr/>
      </xdr:nvCxnSpPr>
      <xdr:spPr>
        <a:xfrm flipH="1">
          <a:off x="14390188" y="12968152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14515</xdr:colOff>
      <xdr:row>27</xdr:row>
      <xdr:rowOff>166914</xdr:rowOff>
    </xdr:from>
    <xdr:to>
      <xdr:col>13</xdr:col>
      <xdr:colOff>961572</xdr:colOff>
      <xdr:row>28</xdr:row>
      <xdr:rowOff>76200</xdr:rowOff>
    </xdr:to>
    <xdr:cxnSp macro="">
      <xdr:nvCxnSpPr>
        <xdr:cNvPr id="151" name="Straight Connector 150"/>
        <xdr:cNvCxnSpPr/>
      </xdr:nvCxnSpPr>
      <xdr:spPr>
        <a:xfrm>
          <a:off x="14401075" y="12960894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330201</xdr:colOff>
      <xdr:row>27</xdr:row>
      <xdr:rowOff>290286</xdr:rowOff>
    </xdr:from>
    <xdr:to>
      <xdr:col>13</xdr:col>
      <xdr:colOff>333829</xdr:colOff>
      <xdr:row>28</xdr:row>
      <xdr:rowOff>137842</xdr:rowOff>
    </xdr:to>
    <xdr:cxnSp macro="">
      <xdr:nvCxnSpPr>
        <xdr:cNvPr id="152" name="Straight Arrow Connector 151"/>
        <xdr:cNvCxnSpPr/>
      </xdr:nvCxnSpPr>
      <xdr:spPr>
        <a:xfrm flipH="1">
          <a:off x="14716761" y="13084266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30</xdr:row>
      <xdr:rowOff>269544</xdr:rowOff>
    </xdr:from>
    <xdr:to>
      <xdr:col>14</xdr:col>
      <xdr:colOff>1146038</xdr:colOff>
      <xdr:row>31</xdr:row>
      <xdr:rowOff>9077</xdr:rowOff>
    </xdr:to>
    <xdr:cxnSp macro="">
      <xdr:nvCxnSpPr>
        <xdr:cNvPr id="153" name="Straight Arrow Connector 152"/>
        <xdr:cNvCxnSpPr/>
      </xdr:nvCxnSpPr>
      <xdr:spPr>
        <a:xfrm>
          <a:off x="16698458" y="14389404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29</xdr:row>
      <xdr:rowOff>177801</xdr:rowOff>
    </xdr:from>
    <xdr:to>
      <xdr:col>14</xdr:col>
      <xdr:colOff>1149271</xdr:colOff>
      <xdr:row>30</xdr:row>
      <xdr:rowOff>278550</xdr:rowOff>
    </xdr:to>
    <xdr:cxnSp macro="">
      <xdr:nvCxnSpPr>
        <xdr:cNvPr id="154" name="Straight Connector 153"/>
        <xdr:cNvCxnSpPr/>
      </xdr:nvCxnSpPr>
      <xdr:spPr>
        <a:xfrm>
          <a:off x="15340053" y="13855701"/>
          <a:ext cx="1361638" cy="542709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29</xdr:row>
      <xdr:rowOff>72571</xdr:rowOff>
    </xdr:from>
    <xdr:to>
      <xdr:col>13</xdr:col>
      <xdr:colOff>961572</xdr:colOff>
      <xdr:row>29</xdr:row>
      <xdr:rowOff>359185</xdr:rowOff>
    </xdr:to>
    <xdr:cxnSp macro="">
      <xdr:nvCxnSpPr>
        <xdr:cNvPr id="155" name="Straight Arrow Connector 154"/>
        <xdr:cNvCxnSpPr/>
      </xdr:nvCxnSpPr>
      <xdr:spPr>
        <a:xfrm flipH="1">
          <a:off x="15340874" y="13750471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29</xdr:row>
      <xdr:rowOff>373100</xdr:rowOff>
    </xdr:from>
    <xdr:to>
      <xdr:col>14</xdr:col>
      <xdr:colOff>271826</xdr:colOff>
      <xdr:row>30</xdr:row>
      <xdr:rowOff>114022</xdr:rowOff>
    </xdr:to>
    <xdr:cxnSp macro="">
      <xdr:nvCxnSpPr>
        <xdr:cNvPr id="156" name="Straight Arrow Connector 155"/>
        <xdr:cNvCxnSpPr/>
      </xdr:nvCxnSpPr>
      <xdr:spPr>
        <a:xfrm>
          <a:off x="15824246" y="14051000"/>
          <a:ext cx="0" cy="18288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30</xdr:row>
      <xdr:rowOff>108058</xdr:rowOff>
    </xdr:from>
    <xdr:to>
      <xdr:col>14</xdr:col>
      <xdr:colOff>732339</xdr:colOff>
      <xdr:row>30</xdr:row>
      <xdr:rowOff>289613</xdr:rowOff>
    </xdr:to>
    <xdr:cxnSp macro="">
      <xdr:nvCxnSpPr>
        <xdr:cNvPr id="157" name="Straight Arrow Connector 156"/>
        <xdr:cNvCxnSpPr/>
      </xdr:nvCxnSpPr>
      <xdr:spPr>
        <a:xfrm>
          <a:off x="16284759" y="1422791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28</xdr:row>
      <xdr:rowOff>174172</xdr:rowOff>
    </xdr:from>
    <xdr:to>
      <xdr:col>13</xdr:col>
      <xdr:colOff>14515</xdr:colOff>
      <xdr:row>29</xdr:row>
      <xdr:rowOff>7213</xdr:rowOff>
    </xdr:to>
    <xdr:cxnSp macro="">
      <xdr:nvCxnSpPr>
        <xdr:cNvPr id="158" name="Straight Arrow Connector 157"/>
        <xdr:cNvCxnSpPr/>
      </xdr:nvCxnSpPr>
      <xdr:spPr>
        <a:xfrm flipH="1">
          <a:off x="14393817" y="13410112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28</xdr:row>
      <xdr:rowOff>166914</xdr:rowOff>
    </xdr:from>
    <xdr:to>
      <xdr:col>13</xdr:col>
      <xdr:colOff>965201</xdr:colOff>
      <xdr:row>29</xdr:row>
      <xdr:rowOff>76200</xdr:rowOff>
    </xdr:to>
    <xdr:cxnSp macro="">
      <xdr:nvCxnSpPr>
        <xdr:cNvPr id="159" name="Straight Connector 158"/>
        <xdr:cNvCxnSpPr/>
      </xdr:nvCxnSpPr>
      <xdr:spPr>
        <a:xfrm>
          <a:off x="14404704" y="13402854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355601</xdr:colOff>
      <xdr:row>28</xdr:row>
      <xdr:rowOff>290286</xdr:rowOff>
    </xdr:from>
    <xdr:to>
      <xdr:col>13</xdr:col>
      <xdr:colOff>359229</xdr:colOff>
      <xdr:row>29</xdr:row>
      <xdr:rowOff>137842</xdr:rowOff>
    </xdr:to>
    <xdr:cxnSp macro="">
      <xdr:nvCxnSpPr>
        <xdr:cNvPr id="160" name="Straight Arrow Connector 159"/>
        <xdr:cNvCxnSpPr/>
      </xdr:nvCxnSpPr>
      <xdr:spPr>
        <a:xfrm flipH="1">
          <a:off x="14742161" y="13526226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1142410</xdr:colOff>
      <xdr:row>31</xdr:row>
      <xdr:rowOff>269544</xdr:rowOff>
    </xdr:from>
    <xdr:to>
      <xdr:col>14</xdr:col>
      <xdr:colOff>1142410</xdr:colOff>
      <xdr:row>32</xdr:row>
      <xdr:rowOff>9077</xdr:rowOff>
    </xdr:to>
    <xdr:cxnSp macro="">
      <xdr:nvCxnSpPr>
        <xdr:cNvPr id="161" name="Straight Arrow Connector 160"/>
        <xdr:cNvCxnSpPr/>
      </xdr:nvCxnSpPr>
      <xdr:spPr>
        <a:xfrm>
          <a:off x="16694830" y="14831364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949865</xdr:colOff>
      <xdr:row>30</xdr:row>
      <xdr:rowOff>177802</xdr:rowOff>
    </xdr:from>
    <xdr:to>
      <xdr:col>14</xdr:col>
      <xdr:colOff>1145643</xdr:colOff>
      <xdr:row>31</xdr:row>
      <xdr:rowOff>278550</xdr:rowOff>
    </xdr:to>
    <xdr:cxnSp macro="">
      <xdr:nvCxnSpPr>
        <xdr:cNvPr id="162" name="Straight Connector 161"/>
        <xdr:cNvCxnSpPr/>
      </xdr:nvCxnSpPr>
      <xdr:spPr>
        <a:xfrm>
          <a:off x="15336425" y="14297662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950686</xdr:colOff>
      <xdr:row>30</xdr:row>
      <xdr:rowOff>72572</xdr:rowOff>
    </xdr:from>
    <xdr:to>
      <xdr:col>13</xdr:col>
      <xdr:colOff>957944</xdr:colOff>
      <xdr:row>30</xdr:row>
      <xdr:rowOff>359186</xdr:rowOff>
    </xdr:to>
    <xdr:cxnSp macro="">
      <xdr:nvCxnSpPr>
        <xdr:cNvPr id="163" name="Straight Arrow Connector 162"/>
        <xdr:cNvCxnSpPr/>
      </xdr:nvCxnSpPr>
      <xdr:spPr>
        <a:xfrm flipH="1">
          <a:off x="15337246" y="14192432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268198</xdr:colOff>
      <xdr:row>30</xdr:row>
      <xdr:rowOff>373101</xdr:rowOff>
    </xdr:from>
    <xdr:to>
      <xdr:col>14</xdr:col>
      <xdr:colOff>268198</xdr:colOff>
      <xdr:row>31</xdr:row>
      <xdr:rowOff>114022</xdr:rowOff>
    </xdr:to>
    <xdr:cxnSp macro="">
      <xdr:nvCxnSpPr>
        <xdr:cNvPr id="164" name="Straight Arrow Connector 163"/>
        <xdr:cNvCxnSpPr/>
      </xdr:nvCxnSpPr>
      <xdr:spPr>
        <a:xfrm>
          <a:off x="15820618" y="14492961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728711</xdr:colOff>
      <xdr:row>31</xdr:row>
      <xdr:rowOff>108058</xdr:rowOff>
    </xdr:from>
    <xdr:to>
      <xdr:col>14</xdr:col>
      <xdr:colOff>728711</xdr:colOff>
      <xdr:row>31</xdr:row>
      <xdr:rowOff>289613</xdr:rowOff>
    </xdr:to>
    <xdr:cxnSp macro="">
      <xdr:nvCxnSpPr>
        <xdr:cNvPr id="165" name="Straight Arrow Connector 164"/>
        <xdr:cNvCxnSpPr/>
      </xdr:nvCxnSpPr>
      <xdr:spPr>
        <a:xfrm>
          <a:off x="16281131" y="1466987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3629</xdr:colOff>
      <xdr:row>29</xdr:row>
      <xdr:rowOff>174172</xdr:rowOff>
    </xdr:from>
    <xdr:to>
      <xdr:col>13</xdr:col>
      <xdr:colOff>10887</xdr:colOff>
      <xdr:row>30</xdr:row>
      <xdr:rowOff>7214</xdr:rowOff>
    </xdr:to>
    <xdr:cxnSp macro="">
      <xdr:nvCxnSpPr>
        <xdr:cNvPr id="166" name="Straight Arrow Connector 165"/>
        <xdr:cNvCxnSpPr/>
      </xdr:nvCxnSpPr>
      <xdr:spPr>
        <a:xfrm flipH="1">
          <a:off x="14390189" y="13852072"/>
          <a:ext cx="7258" cy="2750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14516</xdr:colOff>
      <xdr:row>29</xdr:row>
      <xdr:rowOff>166914</xdr:rowOff>
    </xdr:from>
    <xdr:to>
      <xdr:col>13</xdr:col>
      <xdr:colOff>961573</xdr:colOff>
      <xdr:row>30</xdr:row>
      <xdr:rowOff>76201</xdr:rowOff>
    </xdr:to>
    <xdr:cxnSp macro="">
      <xdr:nvCxnSpPr>
        <xdr:cNvPr id="167" name="Straight Connector 166"/>
        <xdr:cNvCxnSpPr/>
      </xdr:nvCxnSpPr>
      <xdr:spPr>
        <a:xfrm>
          <a:off x="14401076" y="13844814"/>
          <a:ext cx="947057" cy="351247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333831</xdr:colOff>
      <xdr:row>29</xdr:row>
      <xdr:rowOff>286657</xdr:rowOff>
    </xdr:from>
    <xdr:to>
      <xdr:col>13</xdr:col>
      <xdr:colOff>337459</xdr:colOff>
      <xdr:row>30</xdr:row>
      <xdr:rowOff>134214</xdr:rowOff>
    </xdr:to>
    <xdr:cxnSp macro="">
      <xdr:nvCxnSpPr>
        <xdr:cNvPr id="168" name="Straight Arrow Connector 167"/>
        <xdr:cNvCxnSpPr/>
      </xdr:nvCxnSpPr>
      <xdr:spPr>
        <a:xfrm flipH="1">
          <a:off x="14720391" y="13964557"/>
          <a:ext cx="3628" cy="2895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32</xdr:row>
      <xdr:rowOff>269543</xdr:rowOff>
    </xdr:from>
    <xdr:to>
      <xdr:col>14</xdr:col>
      <xdr:colOff>1146038</xdr:colOff>
      <xdr:row>33</xdr:row>
      <xdr:rowOff>9076</xdr:rowOff>
    </xdr:to>
    <xdr:cxnSp macro="">
      <xdr:nvCxnSpPr>
        <xdr:cNvPr id="169" name="Straight Arrow Connector 168"/>
        <xdr:cNvCxnSpPr/>
      </xdr:nvCxnSpPr>
      <xdr:spPr>
        <a:xfrm>
          <a:off x="16698458" y="15273323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31</xdr:row>
      <xdr:rowOff>177801</xdr:rowOff>
    </xdr:from>
    <xdr:to>
      <xdr:col>14</xdr:col>
      <xdr:colOff>1149271</xdr:colOff>
      <xdr:row>32</xdr:row>
      <xdr:rowOff>278549</xdr:rowOff>
    </xdr:to>
    <xdr:cxnSp macro="">
      <xdr:nvCxnSpPr>
        <xdr:cNvPr id="170" name="Straight Connector 169"/>
        <xdr:cNvCxnSpPr/>
      </xdr:nvCxnSpPr>
      <xdr:spPr>
        <a:xfrm>
          <a:off x="15340053" y="14739621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31</xdr:row>
      <xdr:rowOff>72571</xdr:rowOff>
    </xdr:from>
    <xdr:to>
      <xdr:col>13</xdr:col>
      <xdr:colOff>961572</xdr:colOff>
      <xdr:row>31</xdr:row>
      <xdr:rowOff>359185</xdr:rowOff>
    </xdr:to>
    <xdr:cxnSp macro="">
      <xdr:nvCxnSpPr>
        <xdr:cNvPr id="171" name="Straight Arrow Connector 170"/>
        <xdr:cNvCxnSpPr/>
      </xdr:nvCxnSpPr>
      <xdr:spPr>
        <a:xfrm flipH="1">
          <a:off x="15340874" y="14634391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31</xdr:row>
      <xdr:rowOff>373100</xdr:rowOff>
    </xdr:from>
    <xdr:to>
      <xdr:col>14</xdr:col>
      <xdr:colOff>271826</xdr:colOff>
      <xdr:row>32</xdr:row>
      <xdr:rowOff>114021</xdr:rowOff>
    </xdr:to>
    <xdr:cxnSp macro="">
      <xdr:nvCxnSpPr>
        <xdr:cNvPr id="172" name="Straight Arrow Connector 171"/>
        <xdr:cNvCxnSpPr/>
      </xdr:nvCxnSpPr>
      <xdr:spPr>
        <a:xfrm>
          <a:off x="15824246" y="14934920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32</xdr:row>
      <xdr:rowOff>108057</xdr:rowOff>
    </xdr:from>
    <xdr:to>
      <xdr:col>14</xdr:col>
      <xdr:colOff>732339</xdr:colOff>
      <xdr:row>32</xdr:row>
      <xdr:rowOff>289612</xdr:rowOff>
    </xdr:to>
    <xdr:cxnSp macro="">
      <xdr:nvCxnSpPr>
        <xdr:cNvPr id="173" name="Straight Arrow Connector 172"/>
        <xdr:cNvCxnSpPr/>
      </xdr:nvCxnSpPr>
      <xdr:spPr>
        <a:xfrm>
          <a:off x="16284759" y="15111837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30</xdr:row>
      <xdr:rowOff>174172</xdr:rowOff>
    </xdr:from>
    <xdr:to>
      <xdr:col>13</xdr:col>
      <xdr:colOff>14515</xdr:colOff>
      <xdr:row>31</xdr:row>
      <xdr:rowOff>7213</xdr:rowOff>
    </xdr:to>
    <xdr:cxnSp macro="">
      <xdr:nvCxnSpPr>
        <xdr:cNvPr id="174" name="Straight Arrow Connector 173"/>
        <xdr:cNvCxnSpPr/>
      </xdr:nvCxnSpPr>
      <xdr:spPr>
        <a:xfrm flipH="1">
          <a:off x="14393817" y="14294032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30</xdr:row>
      <xdr:rowOff>166914</xdr:rowOff>
    </xdr:from>
    <xdr:to>
      <xdr:col>13</xdr:col>
      <xdr:colOff>965201</xdr:colOff>
      <xdr:row>31</xdr:row>
      <xdr:rowOff>76200</xdr:rowOff>
    </xdr:to>
    <xdr:cxnSp macro="">
      <xdr:nvCxnSpPr>
        <xdr:cNvPr id="175" name="Straight Connector 174"/>
        <xdr:cNvCxnSpPr/>
      </xdr:nvCxnSpPr>
      <xdr:spPr>
        <a:xfrm>
          <a:off x="14404704" y="14286774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337459</xdr:colOff>
      <xdr:row>30</xdr:row>
      <xdr:rowOff>283029</xdr:rowOff>
    </xdr:from>
    <xdr:to>
      <xdr:col>13</xdr:col>
      <xdr:colOff>341087</xdr:colOff>
      <xdr:row>31</xdr:row>
      <xdr:rowOff>130585</xdr:rowOff>
    </xdr:to>
    <xdr:cxnSp macro="">
      <xdr:nvCxnSpPr>
        <xdr:cNvPr id="176" name="Straight Arrow Connector 175"/>
        <xdr:cNvCxnSpPr/>
      </xdr:nvCxnSpPr>
      <xdr:spPr>
        <a:xfrm flipH="1">
          <a:off x="14724019" y="14402889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1149667</xdr:colOff>
      <xdr:row>33</xdr:row>
      <xdr:rowOff>269544</xdr:rowOff>
    </xdr:from>
    <xdr:to>
      <xdr:col>14</xdr:col>
      <xdr:colOff>1149667</xdr:colOff>
      <xdr:row>34</xdr:row>
      <xdr:rowOff>9078</xdr:rowOff>
    </xdr:to>
    <xdr:cxnSp macro="">
      <xdr:nvCxnSpPr>
        <xdr:cNvPr id="177" name="Straight Arrow Connector 176"/>
        <xdr:cNvCxnSpPr/>
      </xdr:nvCxnSpPr>
      <xdr:spPr>
        <a:xfrm>
          <a:off x="16702087" y="15715284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957122</xdr:colOff>
      <xdr:row>32</xdr:row>
      <xdr:rowOff>177802</xdr:rowOff>
    </xdr:from>
    <xdr:to>
      <xdr:col>14</xdr:col>
      <xdr:colOff>1152900</xdr:colOff>
      <xdr:row>33</xdr:row>
      <xdr:rowOff>278550</xdr:rowOff>
    </xdr:to>
    <xdr:cxnSp macro="">
      <xdr:nvCxnSpPr>
        <xdr:cNvPr id="178" name="Straight Connector 177"/>
        <xdr:cNvCxnSpPr/>
      </xdr:nvCxnSpPr>
      <xdr:spPr>
        <a:xfrm>
          <a:off x="15343682" y="15181582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957943</xdr:colOff>
      <xdr:row>32</xdr:row>
      <xdr:rowOff>72572</xdr:rowOff>
    </xdr:from>
    <xdr:to>
      <xdr:col>13</xdr:col>
      <xdr:colOff>965201</xdr:colOff>
      <xdr:row>32</xdr:row>
      <xdr:rowOff>359186</xdr:rowOff>
    </xdr:to>
    <xdr:cxnSp macro="">
      <xdr:nvCxnSpPr>
        <xdr:cNvPr id="179" name="Straight Arrow Connector 178"/>
        <xdr:cNvCxnSpPr/>
      </xdr:nvCxnSpPr>
      <xdr:spPr>
        <a:xfrm flipH="1">
          <a:off x="15344503" y="15076352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275455</xdr:colOff>
      <xdr:row>32</xdr:row>
      <xdr:rowOff>373101</xdr:rowOff>
    </xdr:from>
    <xdr:to>
      <xdr:col>14</xdr:col>
      <xdr:colOff>275455</xdr:colOff>
      <xdr:row>33</xdr:row>
      <xdr:rowOff>114022</xdr:rowOff>
    </xdr:to>
    <xdr:cxnSp macro="">
      <xdr:nvCxnSpPr>
        <xdr:cNvPr id="180" name="Straight Arrow Connector 179"/>
        <xdr:cNvCxnSpPr/>
      </xdr:nvCxnSpPr>
      <xdr:spPr>
        <a:xfrm>
          <a:off x="15827875" y="15376881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735968</xdr:colOff>
      <xdr:row>33</xdr:row>
      <xdr:rowOff>108058</xdr:rowOff>
    </xdr:from>
    <xdr:to>
      <xdr:col>14</xdr:col>
      <xdr:colOff>735968</xdr:colOff>
      <xdr:row>33</xdr:row>
      <xdr:rowOff>289613</xdr:rowOff>
    </xdr:to>
    <xdr:cxnSp macro="">
      <xdr:nvCxnSpPr>
        <xdr:cNvPr id="181" name="Straight Arrow Connector 180"/>
        <xdr:cNvCxnSpPr/>
      </xdr:nvCxnSpPr>
      <xdr:spPr>
        <a:xfrm>
          <a:off x="16288388" y="1555379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10886</xdr:colOff>
      <xdr:row>31</xdr:row>
      <xdr:rowOff>174173</xdr:rowOff>
    </xdr:from>
    <xdr:to>
      <xdr:col>13</xdr:col>
      <xdr:colOff>18144</xdr:colOff>
      <xdr:row>32</xdr:row>
      <xdr:rowOff>7214</xdr:rowOff>
    </xdr:to>
    <xdr:cxnSp macro="">
      <xdr:nvCxnSpPr>
        <xdr:cNvPr id="182" name="Straight Arrow Connector 181"/>
        <xdr:cNvCxnSpPr/>
      </xdr:nvCxnSpPr>
      <xdr:spPr>
        <a:xfrm flipH="1">
          <a:off x="14397446" y="14735993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21773</xdr:colOff>
      <xdr:row>31</xdr:row>
      <xdr:rowOff>166915</xdr:rowOff>
    </xdr:from>
    <xdr:to>
      <xdr:col>13</xdr:col>
      <xdr:colOff>968830</xdr:colOff>
      <xdr:row>32</xdr:row>
      <xdr:rowOff>76201</xdr:rowOff>
    </xdr:to>
    <xdr:cxnSp macro="">
      <xdr:nvCxnSpPr>
        <xdr:cNvPr id="183" name="Straight Connector 182"/>
        <xdr:cNvCxnSpPr/>
      </xdr:nvCxnSpPr>
      <xdr:spPr>
        <a:xfrm>
          <a:off x="14408333" y="14728735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471716</xdr:colOff>
      <xdr:row>31</xdr:row>
      <xdr:rowOff>341087</xdr:rowOff>
    </xdr:from>
    <xdr:to>
      <xdr:col>13</xdr:col>
      <xdr:colOff>475344</xdr:colOff>
      <xdr:row>32</xdr:row>
      <xdr:rowOff>188643</xdr:rowOff>
    </xdr:to>
    <xdr:cxnSp macro="">
      <xdr:nvCxnSpPr>
        <xdr:cNvPr id="184" name="Straight Arrow Connector 183"/>
        <xdr:cNvCxnSpPr/>
      </xdr:nvCxnSpPr>
      <xdr:spPr>
        <a:xfrm flipH="1">
          <a:off x="14858276" y="14902907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34</xdr:row>
      <xdr:rowOff>276802</xdr:rowOff>
    </xdr:from>
    <xdr:to>
      <xdr:col>14</xdr:col>
      <xdr:colOff>1146038</xdr:colOff>
      <xdr:row>35</xdr:row>
      <xdr:rowOff>16335</xdr:rowOff>
    </xdr:to>
    <xdr:cxnSp macro="">
      <xdr:nvCxnSpPr>
        <xdr:cNvPr id="185" name="Straight Arrow Connector 184"/>
        <xdr:cNvCxnSpPr/>
      </xdr:nvCxnSpPr>
      <xdr:spPr>
        <a:xfrm>
          <a:off x="16698458" y="16164502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33</xdr:row>
      <xdr:rowOff>185059</xdr:rowOff>
    </xdr:from>
    <xdr:to>
      <xdr:col>14</xdr:col>
      <xdr:colOff>1149271</xdr:colOff>
      <xdr:row>34</xdr:row>
      <xdr:rowOff>285808</xdr:rowOff>
    </xdr:to>
    <xdr:cxnSp macro="">
      <xdr:nvCxnSpPr>
        <xdr:cNvPr id="186" name="Straight Connector 185"/>
        <xdr:cNvCxnSpPr/>
      </xdr:nvCxnSpPr>
      <xdr:spPr>
        <a:xfrm>
          <a:off x="15340053" y="15630799"/>
          <a:ext cx="1361638" cy="542709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33</xdr:row>
      <xdr:rowOff>79829</xdr:rowOff>
    </xdr:from>
    <xdr:to>
      <xdr:col>13</xdr:col>
      <xdr:colOff>961572</xdr:colOff>
      <xdr:row>33</xdr:row>
      <xdr:rowOff>366443</xdr:rowOff>
    </xdr:to>
    <xdr:cxnSp macro="">
      <xdr:nvCxnSpPr>
        <xdr:cNvPr id="187" name="Straight Arrow Connector 186"/>
        <xdr:cNvCxnSpPr/>
      </xdr:nvCxnSpPr>
      <xdr:spPr>
        <a:xfrm flipH="1">
          <a:off x="15340874" y="15525569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33</xdr:row>
      <xdr:rowOff>380358</xdr:rowOff>
    </xdr:from>
    <xdr:to>
      <xdr:col>14</xdr:col>
      <xdr:colOff>271826</xdr:colOff>
      <xdr:row>34</xdr:row>
      <xdr:rowOff>121280</xdr:rowOff>
    </xdr:to>
    <xdr:cxnSp macro="">
      <xdr:nvCxnSpPr>
        <xdr:cNvPr id="188" name="Straight Arrow Connector 187"/>
        <xdr:cNvCxnSpPr/>
      </xdr:nvCxnSpPr>
      <xdr:spPr>
        <a:xfrm>
          <a:off x="15824246" y="15826098"/>
          <a:ext cx="0" cy="18288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34</xdr:row>
      <xdr:rowOff>115316</xdr:rowOff>
    </xdr:from>
    <xdr:to>
      <xdr:col>14</xdr:col>
      <xdr:colOff>732339</xdr:colOff>
      <xdr:row>34</xdr:row>
      <xdr:rowOff>296871</xdr:rowOff>
    </xdr:to>
    <xdr:cxnSp macro="">
      <xdr:nvCxnSpPr>
        <xdr:cNvPr id="189" name="Straight Arrow Connector 188"/>
        <xdr:cNvCxnSpPr/>
      </xdr:nvCxnSpPr>
      <xdr:spPr>
        <a:xfrm>
          <a:off x="16284759" y="1600301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32</xdr:row>
      <xdr:rowOff>181430</xdr:rowOff>
    </xdr:from>
    <xdr:to>
      <xdr:col>13</xdr:col>
      <xdr:colOff>14515</xdr:colOff>
      <xdr:row>33</xdr:row>
      <xdr:rowOff>14471</xdr:rowOff>
    </xdr:to>
    <xdr:cxnSp macro="">
      <xdr:nvCxnSpPr>
        <xdr:cNvPr id="190" name="Straight Arrow Connector 189"/>
        <xdr:cNvCxnSpPr/>
      </xdr:nvCxnSpPr>
      <xdr:spPr>
        <a:xfrm flipH="1">
          <a:off x="14393817" y="15185210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32</xdr:row>
      <xdr:rowOff>174172</xdr:rowOff>
    </xdr:from>
    <xdr:to>
      <xdr:col>13</xdr:col>
      <xdr:colOff>965201</xdr:colOff>
      <xdr:row>33</xdr:row>
      <xdr:rowOff>83458</xdr:rowOff>
    </xdr:to>
    <xdr:cxnSp macro="">
      <xdr:nvCxnSpPr>
        <xdr:cNvPr id="191" name="Straight Connector 190"/>
        <xdr:cNvCxnSpPr/>
      </xdr:nvCxnSpPr>
      <xdr:spPr>
        <a:xfrm>
          <a:off x="14404704" y="15177952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341087</xdr:colOff>
      <xdr:row>32</xdr:row>
      <xdr:rowOff>279401</xdr:rowOff>
    </xdr:from>
    <xdr:to>
      <xdr:col>13</xdr:col>
      <xdr:colOff>344715</xdr:colOff>
      <xdr:row>33</xdr:row>
      <xdr:rowOff>126957</xdr:rowOff>
    </xdr:to>
    <xdr:cxnSp macro="">
      <xdr:nvCxnSpPr>
        <xdr:cNvPr id="192" name="Straight Arrow Connector 191"/>
        <xdr:cNvCxnSpPr/>
      </xdr:nvCxnSpPr>
      <xdr:spPr>
        <a:xfrm flipH="1">
          <a:off x="14727647" y="15283181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1142409</xdr:colOff>
      <xdr:row>35</xdr:row>
      <xdr:rowOff>276802</xdr:rowOff>
    </xdr:from>
    <xdr:to>
      <xdr:col>14</xdr:col>
      <xdr:colOff>1142409</xdr:colOff>
      <xdr:row>36</xdr:row>
      <xdr:rowOff>16335</xdr:rowOff>
    </xdr:to>
    <xdr:cxnSp macro="">
      <xdr:nvCxnSpPr>
        <xdr:cNvPr id="193" name="Straight Arrow Connector 192"/>
        <xdr:cNvCxnSpPr/>
      </xdr:nvCxnSpPr>
      <xdr:spPr>
        <a:xfrm>
          <a:off x="16694829" y="16606462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949864</xdr:colOff>
      <xdr:row>34</xdr:row>
      <xdr:rowOff>185060</xdr:rowOff>
    </xdr:from>
    <xdr:to>
      <xdr:col>14</xdr:col>
      <xdr:colOff>1145642</xdr:colOff>
      <xdr:row>35</xdr:row>
      <xdr:rowOff>285808</xdr:rowOff>
    </xdr:to>
    <xdr:cxnSp macro="">
      <xdr:nvCxnSpPr>
        <xdr:cNvPr id="194" name="Straight Connector 193"/>
        <xdr:cNvCxnSpPr/>
      </xdr:nvCxnSpPr>
      <xdr:spPr>
        <a:xfrm>
          <a:off x="15336424" y="16072760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950685</xdr:colOff>
      <xdr:row>34</xdr:row>
      <xdr:rowOff>79830</xdr:rowOff>
    </xdr:from>
    <xdr:to>
      <xdr:col>13</xdr:col>
      <xdr:colOff>957943</xdr:colOff>
      <xdr:row>34</xdr:row>
      <xdr:rowOff>366444</xdr:rowOff>
    </xdr:to>
    <xdr:cxnSp macro="">
      <xdr:nvCxnSpPr>
        <xdr:cNvPr id="195" name="Straight Arrow Connector 194"/>
        <xdr:cNvCxnSpPr/>
      </xdr:nvCxnSpPr>
      <xdr:spPr>
        <a:xfrm flipH="1">
          <a:off x="15337245" y="15967530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268197</xdr:colOff>
      <xdr:row>34</xdr:row>
      <xdr:rowOff>380359</xdr:rowOff>
    </xdr:from>
    <xdr:to>
      <xdr:col>14</xdr:col>
      <xdr:colOff>268197</xdr:colOff>
      <xdr:row>35</xdr:row>
      <xdr:rowOff>121280</xdr:rowOff>
    </xdr:to>
    <xdr:cxnSp macro="">
      <xdr:nvCxnSpPr>
        <xdr:cNvPr id="196" name="Straight Arrow Connector 195"/>
        <xdr:cNvCxnSpPr/>
      </xdr:nvCxnSpPr>
      <xdr:spPr>
        <a:xfrm>
          <a:off x="15820617" y="16268059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728710</xdr:colOff>
      <xdr:row>35</xdr:row>
      <xdr:rowOff>115316</xdr:rowOff>
    </xdr:from>
    <xdr:to>
      <xdr:col>14</xdr:col>
      <xdr:colOff>728710</xdr:colOff>
      <xdr:row>35</xdr:row>
      <xdr:rowOff>296871</xdr:rowOff>
    </xdr:to>
    <xdr:cxnSp macro="">
      <xdr:nvCxnSpPr>
        <xdr:cNvPr id="197" name="Straight Arrow Connector 196"/>
        <xdr:cNvCxnSpPr/>
      </xdr:nvCxnSpPr>
      <xdr:spPr>
        <a:xfrm>
          <a:off x="16281130" y="16444976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3628</xdr:colOff>
      <xdr:row>33</xdr:row>
      <xdr:rowOff>181430</xdr:rowOff>
    </xdr:from>
    <xdr:to>
      <xdr:col>13</xdr:col>
      <xdr:colOff>10886</xdr:colOff>
      <xdr:row>34</xdr:row>
      <xdr:rowOff>14472</xdr:rowOff>
    </xdr:to>
    <xdr:cxnSp macro="">
      <xdr:nvCxnSpPr>
        <xdr:cNvPr id="198" name="Straight Arrow Connector 197"/>
        <xdr:cNvCxnSpPr/>
      </xdr:nvCxnSpPr>
      <xdr:spPr>
        <a:xfrm flipH="1">
          <a:off x="14390188" y="15627170"/>
          <a:ext cx="7258" cy="27500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14515</xdr:colOff>
      <xdr:row>33</xdr:row>
      <xdr:rowOff>174172</xdr:rowOff>
    </xdr:from>
    <xdr:to>
      <xdr:col>13</xdr:col>
      <xdr:colOff>961572</xdr:colOff>
      <xdr:row>34</xdr:row>
      <xdr:rowOff>83459</xdr:rowOff>
    </xdr:to>
    <xdr:cxnSp macro="">
      <xdr:nvCxnSpPr>
        <xdr:cNvPr id="199" name="Straight Connector 198"/>
        <xdr:cNvCxnSpPr/>
      </xdr:nvCxnSpPr>
      <xdr:spPr>
        <a:xfrm>
          <a:off x="14401075" y="15619912"/>
          <a:ext cx="947057" cy="351247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315687</xdr:colOff>
      <xdr:row>33</xdr:row>
      <xdr:rowOff>283030</xdr:rowOff>
    </xdr:from>
    <xdr:to>
      <xdr:col>13</xdr:col>
      <xdr:colOff>319315</xdr:colOff>
      <xdr:row>34</xdr:row>
      <xdr:rowOff>130587</xdr:rowOff>
    </xdr:to>
    <xdr:cxnSp macro="">
      <xdr:nvCxnSpPr>
        <xdr:cNvPr id="200" name="Straight Arrow Connector 199"/>
        <xdr:cNvCxnSpPr/>
      </xdr:nvCxnSpPr>
      <xdr:spPr>
        <a:xfrm flipH="1">
          <a:off x="14702247" y="15728770"/>
          <a:ext cx="3628" cy="2895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1146038</xdr:colOff>
      <xdr:row>36</xdr:row>
      <xdr:rowOff>269544</xdr:rowOff>
    </xdr:from>
    <xdr:to>
      <xdr:col>14</xdr:col>
      <xdr:colOff>1146038</xdr:colOff>
      <xdr:row>37</xdr:row>
      <xdr:rowOff>9078</xdr:rowOff>
    </xdr:to>
    <xdr:cxnSp macro="">
      <xdr:nvCxnSpPr>
        <xdr:cNvPr id="201" name="Straight Arrow Connector 200"/>
        <xdr:cNvCxnSpPr/>
      </xdr:nvCxnSpPr>
      <xdr:spPr>
        <a:xfrm>
          <a:off x="16698458" y="17041164"/>
          <a:ext cx="0" cy="1814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953493</xdr:colOff>
      <xdr:row>35</xdr:row>
      <xdr:rowOff>177802</xdr:rowOff>
    </xdr:from>
    <xdr:to>
      <xdr:col>14</xdr:col>
      <xdr:colOff>1149271</xdr:colOff>
      <xdr:row>36</xdr:row>
      <xdr:rowOff>278550</xdr:rowOff>
    </xdr:to>
    <xdr:cxnSp macro="">
      <xdr:nvCxnSpPr>
        <xdr:cNvPr id="202" name="Straight Connector 201"/>
        <xdr:cNvCxnSpPr/>
      </xdr:nvCxnSpPr>
      <xdr:spPr>
        <a:xfrm>
          <a:off x="15340053" y="16507462"/>
          <a:ext cx="1361638" cy="542708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954314</xdr:colOff>
      <xdr:row>35</xdr:row>
      <xdr:rowOff>72572</xdr:rowOff>
    </xdr:from>
    <xdr:to>
      <xdr:col>13</xdr:col>
      <xdr:colOff>961572</xdr:colOff>
      <xdr:row>35</xdr:row>
      <xdr:rowOff>359186</xdr:rowOff>
    </xdr:to>
    <xdr:cxnSp macro="">
      <xdr:nvCxnSpPr>
        <xdr:cNvPr id="203" name="Straight Arrow Connector 202"/>
        <xdr:cNvCxnSpPr/>
      </xdr:nvCxnSpPr>
      <xdr:spPr>
        <a:xfrm flipH="1">
          <a:off x="15340874" y="16402232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271826</xdr:colOff>
      <xdr:row>35</xdr:row>
      <xdr:rowOff>373101</xdr:rowOff>
    </xdr:from>
    <xdr:to>
      <xdr:col>14</xdr:col>
      <xdr:colOff>271826</xdr:colOff>
      <xdr:row>36</xdr:row>
      <xdr:rowOff>114022</xdr:rowOff>
    </xdr:to>
    <xdr:cxnSp macro="">
      <xdr:nvCxnSpPr>
        <xdr:cNvPr id="204" name="Straight Arrow Connector 203"/>
        <xdr:cNvCxnSpPr/>
      </xdr:nvCxnSpPr>
      <xdr:spPr>
        <a:xfrm>
          <a:off x="15824246" y="16702761"/>
          <a:ext cx="0" cy="18288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732339</xdr:colOff>
      <xdr:row>36</xdr:row>
      <xdr:rowOff>108058</xdr:rowOff>
    </xdr:from>
    <xdr:to>
      <xdr:col>14</xdr:col>
      <xdr:colOff>732339</xdr:colOff>
      <xdr:row>36</xdr:row>
      <xdr:rowOff>289613</xdr:rowOff>
    </xdr:to>
    <xdr:cxnSp macro="">
      <xdr:nvCxnSpPr>
        <xdr:cNvPr id="205" name="Straight Arrow Connector 204"/>
        <xdr:cNvCxnSpPr/>
      </xdr:nvCxnSpPr>
      <xdr:spPr>
        <a:xfrm>
          <a:off x="16284759" y="16879678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7257</xdr:colOff>
      <xdr:row>34</xdr:row>
      <xdr:rowOff>174173</xdr:rowOff>
    </xdr:from>
    <xdr:to>
      <xdr:col>13</xdr:col>
      <xdr:colOff>14515</xdr:colOff>
      <xdr:row>35</xdr:row>
      <xdr:rowOff>7214</xdr:rowOff>
    </xdr:to>
    <xdr:cxnSp macro="">
      <xdr:nvCxnSpPr>
        <xdr:cNvPr id="206" name="Straight Arrow Connector 205"/>
        <xdr:cNvCxnSpPr/>
      </xdr:nvCxnSpPr>
      <xdr:spPr>
        <a:xfrm flipH="1">
          <a:off x="14393817" y="16061873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18144</xdr:colOff>
      <xdr:row>34</xdr:row>
      <xdr:rowOff>166915</xdr:rowOff>
    </xdr:from>
    <xdr:to>
      <xdr:col>13</xdr:col>
      <xdr:colOff>965201</xdr:colOff>
      <xdr:row>35</xdr:row>
      <xdr:rowOff>76201</xdr:rowOff>
    </xdr:to>
    <xdr:cxnSp macro="">
      <xdr:nvCxnSpPr>
        <xdr:cNvPr id="207" name="Straight Connector 206"/>
        <xdr:cNvCxnSpPr/>
      </xdr:nvCxnSpPr>
      <xdr:spPr>
        <a:xfrm>
          <a:off x="14404704" y="16054615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341087</xdr:colOff>
      <xdr:row>34</xdr:row>
      <xdr:rowOff>279402</xdr:rowOff>
    </xdr:from>
    <xdr:to>
      <xdr:col>13</xdr:col>
      <xdr:colOff>344715</xdr:colOff>
      <xdr:row>35</xdr:row>
      <xdr:rowOff>126958</xdr:rowOff>
    </xdr:to>
    <xdr:cxnSp macro="">
      <xdr:nvCxnSpPr>
        <xdr:cNvPr id="208" name="Straight Arrow Connector 207"/>
        <xdr:cNvCxnSpPr/>
      </xdr:nvCxnSpPr>
      <xdr:spPr>
        <a:xfrm flipH="1">
          <a:off x="14727647" y="16167102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1146039</xdr:colOff>
      <xdr:row>37</xdr:row>
      <xdr:rowOff>265915</xdr:rowOff>
    </xdr:from>
    <xdr:to>
      <xdr:col>14</xdr:col>
      <xdr:colOff>1146039</xdr:colOff>
      <xdr:row>38</xdr:row>
      <xdr:rowOff>5448</xdr:rowOff>
    </xdr:to>
    <xdr:cxnSp macro="">
      <xdr:nvCxnSpPr>
        <xdr:cNvPr id="209" name="Straight Arrow Connector 208"/>
        <xdr:cNvCxnSpPr/>
      </xdr:nvCxnSpPr>
      <xdr:spPr>
        <a:xfrm>
          <a:off x="16698459" y="17479495"/>
          <a:ext cx="0" cy="181493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953494</xdr:colOff>
      <xdr:row>36</xdr:row>
      <xdr:rowOff>174172</xdr:rowOff>
    </xdr:from>
    <xdr:to>
      <xdr:col>14</xdr:col>
      <xdr:colOff>1149272</xdr:colOff>
      <xdr:row>37</xdr:row>
      <xdr:rowOff>274921</xdr:rowOff>
    </xdr:to>
    <xdr:cxnSp macro="">
      <xdr:nvCxnSpPr>
        <xdr:cNvPr id="210" name="Straight Connector 209"/>
        <xdr:cNvCxnSpPr/>
      </xdr:nvCxnSpPr>
      <xdr:spPr>
        <a:xfrm>
          <a:off x="15340054" y="16945792"/>
          <a:ext cx="1361638" cy="542709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954315</xdr:colOff>
      <xdr:row>36</xdr:row>
      <xdr:rowOff>68942</xdr:rowOff>
    </xdr:from>
    <xdr:to>
      <xdr:col>13</xdr:col>
      <xdr:colOff>961573</xdr:colOff>
      <xdr:row>36</xdr:row>
      <xdr:rowOff>355556</xdr:rowOff>
    </xdr:to>
    <xdr:cxnSp macro="">
      <xdr:nvCxnSpPr>
        <xdr:cNvPr id="211" name="Straight Arrow Connector 210"/>
        <xdr:cNvCxnSpPr/>
      </xdr:nvCxnSpPr>
      <xdr:spPr>
        <a:xfrm flipH="1">
          <a:off x="15340875" y="16840562"/>
          <a:ext cx="7258" cy="286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271827</xdr:colOff>
      <xdr:row>36</xdr:row>
      <xdr:rowOff>369471</xdr:rowOff>
    </xdr:from>
    <xdr:to>
      <xdr:col>14</xdr:col>
      <xdr:colOff>271827</xdr:colOff>
      <xdr:row>37</xdr:row>
      <xdr:rowOff>110393</xdr:rowOff>
    </xdr:to>
    <xdr:cxnSp macro="">
      <xdr:nvCxnSpPr>
        <xdr:cNvPr id="212" name="Straight Arrow Connector 211"/>
        <xdr:cNvCxnSpPr/>
      </xdr:nvCxnSpPr>
      <xdr:spPr>
        <a:xfrm>
          <a:off x="15824247" y="17141091"/>
          <a:ext cx="0" cy="182882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732340</xdr:colOff>
      <xdr:row>37</xdr:row>
      <xdr:rowOff>104429</xdr:rowOff>
    </xdr:from>
    <xdr:to>
      <xdr:col>14</xdr:col>
      <xdr:colOff>732340</xdr:colOff>
      <xdr:row>37</xdr:row>
      <xdr:rowOff>285984</xdr:rowOff>
    </xdr:to>
    <xdr:cxnSp macro="">
      <xdr:nvCxnSpPr>
        <xdr:cNvPr id="213" name="Straight Arrow Connector 212"/>
        <xdr:cNvCxnSpPr/>
      </xdr:nvCxnSpPr>
      <xdr:spPr>
        <a:xfrm>
          <a:off x="16284760" y="17318009"/>
          <a:ext cx="0" cy="1815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7258</xdr:colOff>
      <xdr:row>35</xdr:row>
      <xdr:rowOff>170543</xdr:rowOff>
    </xdr:from>
    <xdr:to>
      <xdr:col>13</xdr:col>
      <xdr:colOff>14516</xdr:colOff>
      <xdr:row>36</xdr:row>
      <xdr:rowOff>3584</xdr:rowOff>
    </xdr:to>
    <xdr:cxnSp macro="">
      <xdr:nvCxnSpPr>
        <xdr:cNvPr id="214" name="Straight Arrow Connector 213"/>
        <xdr:cNvCxnSpPr/>
      </xdr:nvCxnSpPr>
      <xdr:spPr>
        <a:xfrm flipH="1">
          <a:off x="14393818" y="16500203"/>
          <a:ext cx="7258" cy="275001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18145</xdr:colOff>
      <xdr:row>35</xdr:row>
      <xdr:rowOff>163285</xdr:rowOff>
    </xdr:from>
    <xdr:to>
      <xdr:col>13</xdr:col>
      <xdr:colOff>965202</xdr:colOff>
      <xdr:row>36</xdr:row>
      <xdr:rowOff>72571</xdr:rowOff>
    </xdr:to>
    <xdr:cxnSp macro="">
      <xdr:nvCxnSpPr>
        <xdr:cNvPr id="215" name="Straight Connector 214"/>
        <xdr:cNvCxnSpPr/>
      </xdr:nvCxnSpPr>
      <xdr:spPr>
        <a:xfrm>
          <a:off x="14404705" y="16492945"/>
          <a:ext cx="947057" cy="351246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359231</xdr:colOff>
      <xdr:row>35</xdr:row>
      <xdr:rowOff>290285</xdr:rowOff>
    </xdr:from>
    <xdr:to>
      <xdr:col>13</xdr:col>
      <xdr:colOff>362859</xdr:colOff>
      <xdr:row>36</xdr:row>
      <xdr:rowOff>137841</xdr:rowOff>
    </xdr:to>
    <xdr:cxnSp macro="">
      <xdr:nvCxnSpPr>
        <xdr:cNvPr id="216" name="Straight Arrow Connector 215"/>
        <xdr:cNvCxnSpPr/>
      </xdr:nvCxnSpPr>
      <xdr:spPr>
        <a:xfrm flipH="1">
          <a:off x="14745791" y="16619945"/>
          <a:ext cx="3628" cy="2895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26504</xdr:colOff>
      <xdr:row>37</xdr:row>
      <xdr:rowOff>241852</xdr:rowOff>
    </xdr:from>
    <xdr:to>
      <xdr:col>11</xdr:col>
      <xdr:colOff>26957</xdr:colOff>
      <xdr:row>37</xdr:row>
      <xdr:rowOff>438413</xdr:rowOff>
    </xdr:to>
    <xdr:cxnSp macro="">
      <xdr:nvCxnSpPr>
        <xdr:cNvPr id="217" name="Straight Arrow Connector 216"/>
        <xdr:cNvCxnSpPr/>
      </xdr:nvCxnSpPr>
      <xdr:spPr>
        <a:xfrm>
          <a:off x="12081344" y="17455432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20071</xdr:colOff>
      <xdr:row>35</xdr:row>
      <xdr:rowOff>258720</xdr:rowOff>
    </xdr:from>
    <xdr:to>
      <xdr:col>13</xdr:col>
      <xdr:colOff>6776</xdr:colOff>
      <xdr:row>37</xdr:row>
      <xdr:rowOff>247175</xdr:rowOff>
    </xdr:to>
    <xdr:cxnSp macro="">
      <xdr:nvCxnSpPr>
        <xdr:cNvPr id="218" name="Straight Connector 217"/>
        <xdr:cNvCxnSpPr/>
      </xdr:nvCxnSpPr>
      <xdr:spPr>
        <a:xfrm flipV="1">
          <a:off x="12074911" y="16588380"/>
          <a:ext cx="2318425" cy="8723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374373</xdr:colOff>
      <xdr:row>37</xdr:row>
      <xdr:rowOff>129208</xdr:rowOff>
    </xdr:from>
    <xdr:to>
      <xdr:col>11</xdr:col>
      <xdr:colOff>382241</xdr:colOff>
      <xdr:row>37</xdr:row>
      <xdr:rowOff>301287</xdr:rowOff>
    </xdr:to>
    <xdr:cxnSp macro="">
      <xdr:nvCxnSpPr>
        <xdr:cNvPr id="219" name="Straight Arrow Connector 218"/>
        <xdr:cNvCxnSpPr/>
      </xdr:nvCxnSpPr>
      <xdr:spPr>
        <a:xfrm>
          <a:off x="12429213" y="17342788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758687</xdr:colOff>
      <xdr:row>36</xdr:row>
      <xdr:rowOff>417443</xdr:rowOff>
    </xdr:from>
    <xdr:to>
      <xdr:col>11</xdr:col>
      <xdr:colOff>759139</xdr:colOff>
      <xdr:row>37</xdr:row>
      <xdr:rowOff>162770</xdr:rowOff>
    </xdr:to>
    <xdr:cxnSp macro="">
      <xdr:nvCxnSpPr>
        <xdr:cNvPr id="220" name="Straight Arrow Connector 219"/>
        <xdr:cNvCxnSpPr/>
      </xdr:nvCxnSpPr>
      <xdr:spPr>
        <a:xfrm>
          <a:off x="12813527" y="17189063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1093304</xdr:colOff>
      <xdr:row>36</xdr:row>
      <xdr:rowOff>304800</xdr:rowOff>
    </xdr:from>
    <xdr:to>
      <xdr:col>11</xdr:col>
      <xdr:colOff>1099788</xdr:colOff>
      <xdr:row>37</xdr:row>
      <xdr:rowOff>28602</xdr:rowOff>
    </xdr:to>
    <xdr:cxnSp macro="">
      <xdr:nvCxnSpPr>
        <xdr:cNvPr id="221" name="Straight Arrow Connector 220"/>
        <xdr:cNvCxnSpPr/>
      </xdr:nvCxnSpPr>
      <xdr:spPr>
        <a:xfrm>
          <a:off x="13148144" y="17076420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647500</xdr:colOff>
      <xdr:row>36</xdr:row>
      <xdr:rowOff>23191</xdr:rowOff>
    </xdr:from>
    <xdr:to>
      <xdr:col>12</xdr:col>
      <xdr:colOff>649356</xdr:colOff>
      <xdr:row>36</xdr:row>
      <xdr:rowOff>204697</xdr:rowOff>
    </xdr:to>
    <xdr:cxnSp macro="">
      <xdr:nvCxnSpPr>
        <xdr:cNvPr id="222" name="Straight Arrow Connector 221"/>
        <xdr:cNvCxnSpPr/>
      </xdr:nvCxnSpPr>
      <xdr:spPr>
        <a:xfrm flipH="1">
          <a:off x="13868200" y="16794811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907774</xdr:colOff>
      <xdr:row>35</xdr:row>
      <xdr:rowOff>371061</xdr:rowOff>
    </xdr:from>
    <xdr:to>
      <xdr:col>12</xdr:col>
      <xdr:colOff>908697</xdr:colOff>
      <xdr:row>36</xdr:row>
      <xdr:rowOff>104714</xdr:rowOff>
    </xdr:to>
    <xdr:cxnSp macro="">
      <xdr:nvCxnSpPr>
        <xdr:cNvPr id="223" name="Straight Arrow Connector 222"/>
        <xdr:cNvCxnSpPr/>
      </xdr:nvCxnSpPr>
      <xdr:spPr>
        <a:xfrm>
          <a:off x="14128474" y="16700721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26311</xdr:colOff>
      <xdr:row>36</xdr:row>
      <xdr:rowOff>231610</xdr:rowOff>
    </xdr:from>
    <xdr:to>
      <xdr:col>11</xdr:col>
      <xdr:colOff>26764</xdr:colOff>
      <xdr:row>36</xdr:row>
      <xdr:rowOff>428171</xdr:rowOff>
    </xdr:to>
    <xdr:cxnSp macro="">
      <xdr:nvCxnSpPr>
        <xdr:cNvPr id="224" name="Straight Arrow Connector 223"/>
        <xdr:cNvCxnSpPr/>
      </xdr:nvCxnSpPr>
      <xdr:spPr>
        <a:xfrm>
          <a:off x="12081151" y="17003230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19878</xdr:colOff>
      <xdr:row>34</xdr:row>
      <xdr:rowOff>248477</xdr:rowOff>
    </xdr:from>
    <xdr:to>
      <xdr:col>13</xdr:col>
      <xdr:colOff>6583</xdr:colOff>
      <xdr:row>36</xdr:row>
      <xdr:rowOff>236933</xdr:rowOff>
    </xdr:to>
    <xdr:cxnSp macro="">
      <xdr:nvCxnSpPr>
        <xdr:cNvPr id="225" name="Straight Connector 224"/>
        <xdr:cNvCxnSpPr/>
      </xdr:nvCxnSpPr>
      <xdr:spPr>
        <a:xfrm flipV="1">
          <a:off x="12074718" y="16136177"/>
          <a:ext cx="2318425" cy="87237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374180</xdr:colOff>
      <xdr:row>36</xdr:row>
      <xdr:rowOff>118966</xdr:rowOff>
    </xdr:from>
    <xdr:to>
      <xdr:col>11</xdr:col>
      <xdr:colOff>382048</xdr:colOff>
      <xdr:row>36</xdr:row>
      <xdr:rowOff>291045</xdr:rowOff>
    </xdr:to>
    <xdr:cxnSp macro="">
      <xdr:nvCxnSpPr>
        <xdr:cNvPr id="226" name="Straight Arrow Connector 225"/>
        <xdr:cNvCxnSpPr/>
      </xdr:nvCxnSpPr>
      <xdr:spPr>
        <a:xfrm>
          <a:off x="12429020" y="16890586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758494</xdr:colOff>
      <xdr:row>35</xdr:row>
      <xdr:rowOff>407201</xdr:rowOff>
    </xdr:from>
    <xdr:to>
      <xdr:col>11</xdr:col>
      <xdr:colOff>758946</xdr:colOff>
      <xdr:row>36</xdr:row>
      <xdr:rowOff>152528</xdr:rowOff>
    </xdr:to>
    <xdr:cxnSp macro="">
      <xdr:nvCxnSpPr>
        <xdr:cNvPr id="227" name="Straight Arrow Connector 226"/>
        <xdr:cNvCxnSpPr/>
      </xdr:nvCxnSpPr>
      <xdr:spPr>
        <a:xfrm>
          <a:off x="12813334" y="16736861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1093111</xdr:colOff>
      <xdr:row>35</xdr:row>
      <xdr:rowOff>294558</xdr:rowOff>
    </xdr:from>
    <xdr:to>
      <xdr:col>11</xdr:col>
      <xdr:colOff>1099595</xdr:colOff>
      <xdr:row>36</xdr:row>
      <xdr:rowOff>18360</xdr:rowOff>
    </xdr:to>
    <xdr:cxnSp macro="">
      <xdr:nvCxnSpPr>
        <xdr:cNvPr id="228" name="Straight Arrow Connector 227"/>
        <xdr:cNvCxnSpPr/>
      </xdr:nvCxnSpPr>
      <xdr:spPr>
        <a:xfrm>
          <a:off x="13147951" y="16624218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647307</xdr:colOff>
      <xdr:row>35</xdr:row>
      <xdr:rowOff>12949</xdr:rowOff>
    </xdr:from>
    <xdr:to>
      <xdr:col>12</xdr:col>
      <xdr:colOff>649163</xdr:colOff>
      <xdr:row>35</xdr:row>
      <xdr:rowOff>194455</xdr:rowOff>
    </xdr:to>
    <xdr:cxnSp macro="">
      <xdr:nvCxnSpPr>
        <xdr:cNvPr id="229" name="Straight Arrow Connector 228"/>
        <xdr:cNvCxnSpPr/>
      </xdr:nvCxnSpPr>
      <xdr:spPr>
        <a:xfrm flipH="1">
          <a:off x="13868007" y="16342609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907581</xdr:colOff>
      <xdr:row>34</xdr:row>
      <xdr:rowOff>360818</xdr:rowOff>
    </xdr:from>
    <xdr:to>
      <xdr:col>12</xdr:col>
      <xdr:colOff>908504</xdr:colOff>
      <xdr:row>35</xdr:row>
      <xdr:rowOff>94472</xdr:rowOff>
    </xdr:to>
    <xdr:cxnSp macro="">
      <xdr:nvCxnSpPr>
        <xdr:cNvPr id="230" name="Straight Arrow Connector 229"/>
        <xdr:cNvCxnSpPr/>
      </xdr:nvCxnSpPr>
      <xdr:spPr>
        <a:xfrm>
          <a:off x="14128281" y="16248518"/>
          <a:ext cx="923" cy="175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26311</xdr:colOff>
      <xdr:row>35</xdr:row>
      <xdr:rowOff>238238</xdr:rowOff>
    </xdr:from>
    <xdr:to>
      <xdr:col>11</xdr:col>
      <xdr:colOff>26764</xdr:colOff>
      <xdr:row>35</xdr:row>
      <xdr:rowOff>434799</xdr:rowOff>
    </xdr:to>
    <xdr:cxnSp macro="">
      <xdr:nvCxnSpPr>
        <xdr:cNvPr id="231" name="Straight Arrow Connector 230"/>
        <xdr:cNvCxnSpPr/>
      </xdr:nvCxnSpPr>
      <xdr:spPr>
        <a:xfrm>
          <a:off x="12081151" y="16567898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19878</xdr:colOff>
      <xdr:row>33</xdr:row>
      <xdr:rowOff>255105</xdr:rowOff>
    </xdr:from>
    <xdr:to>
      <xdr:col>13</xdr:col>
      <xdr:colOff>6583</xdr:colOff>
      <xdr:row>35</xdr:row>
      <xdr:rowOff>243561</xdr:rowOff>
    </xdr:to>
    <xdr:cxnSp macro="">
      <xdr:nvCxnSpPr>
        <xdr:cNvPr id="232" name="Straight Connector 231"/>
        <xdr:cNvCxnSpPr/>
      </xdr:nvCxnSpPr>
      <xdr:spPr>
        <a:xfrm flipV="1">
          <a:off x="12074718" y="15700845"/>
          <a:ext cx="2318425" cy="87237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374180</xdr:colOff>
      <xdr:row>35</xdr:row>
      <xdr:rowOff>125594</xdr:rowOff>
    </xdr:from>
    <xdr:to>
      <xdr:col>11</xdr:col>
      <xdr:colOff>382048</xdr:colOff>
      <xdr:row>35</xdr:row>
      <xdr:rowOff>297673</xdr:rowOff>
    </xdr:to>
    <xdr:cxnSp macro="">
      <xdr:nvCxnSpPr>
        <xdr:cNvPr id="233" name="Straight Arrow Connector 232"/>
        <xdr:cNvCxnSpPr/>
      </xdr:nvCxnSpPr>
      <xdr:spPr>
        <a:xfrm>
          <a:off x="12429020" y="16455254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758494</xdr:colOff>
      <xdr:row>34</xdr:row>
      <xdr:rowOff>413828</xdr:rowOff>
    </xdr:from>
    <xdr:to>
      <xdr:col>11</xdr:col>
      <xdr:colOff>758946</xdr:colOff>
      <xdr:row>35</xdr:row>
      <xdr:rowOff>159156</xdr:rowOff>
    </xdr:to>
    <xdr:cxnSp macro="">
      <xdr:nvCxnSpPr>
        <xdr:cNvPr id="234" name="Straight Arrow Connector 233"/>
        <xdr:cNvCxnSpPr/>
      </xdr:nvCxnSpPr>
      <xdr:spPr>
        <a:xfrm>
          <a:off x="12813334" y="16301528"/>
          <a:ext cx="452" cy="187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1093111</xdr:colOff>
      <xdr:row>34</xdr:row>
      <xdr:rowOff>301185</xdr:rowOff>
    </xdr:from>
    <xdr:to>
      <xdr:col>11</xdr:col>
      <xdr:colOff>1099595</xdr:colOff>
      <xdr:row>35</xdr:row>
      <xdr:rowOff>24988</xdr:rowOff>
    </xdr:to>
    <xdr:cxnSp macro="">
      <xdr:nvCxnSpPr>
        <xdr:cNvPr id="235" name="Straight Arrow Connector 234"/>
        <xdr:cNvCxnSpPr/>
      </xdr:nvCxnSpPr>
      <xdr:spPr>
        <a:xfrm>
          <a:off x="13147951" y="16188885"/>
          <a:ext cx="6484" cy="16576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647307</xdr:colOff>
      <xdr:row>34</xdr:row>
      <xdr:rowOff>19576</xdr:rowOff>
    </xdr:from>
    <xdr:to>
      <xdr:col>12</xdr:col>
      <xdr:colOff>649163</xdr:colOff>
      <xdr:row>34</xdr:row>
      <xdr:rowOff>201082</xdr:rowOff>
    </xdr:to>
    <xdr:cxnSp macro="">
      <xdr:nvCxnSpPr>
        <xdr:cNvPr id="236" name="Straight Arrow Connector 235"/>
        <xdr:cNvCxnSpPr/>
      </xdr:nvCxnSpPr>
      <xdr:spPr>
        <a:xfrm flipH="1">
          <a:off x="13868007" y="15907276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907581</xdr:colOff>
      <xdr:row>33</xdr:row>
      <xdr:rowOff>367446</xdr:rowOff>
    </xdr:from>
    <xdr:to>
      <xdr:col>12</xdr:col>
      <xdr:colOff>908504</xdr:colOff>
      <xdr:row>34</xdr:row>
      <xdr:rowOff>101099</xdr:rowOff>
    </xdr:to>
    <xdr:cxnSp macro="">
      <xdr:nvCxnSpPr>
        <xdr:cNvPr id="237" name="Straight Arrow Connector 236"/>
        <xdr:cNvCxnSpPr/>
      </xdr:nvCxnSpPr>
      <xdr:spPr>
        <a:xfrm>
          <a:off x="14128281" y="15813186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26312</xdr:colOff>
      <xdr:row>34</xdr:row>
      <xdr:rowOff>228298</xdr:rowOff>
    </xdr:from>
    <xdr:to>
      <xdr:col>11</xdr:col>
      <xdr:colOff>26765</xdr:colOff>
      <xdr:row>34</xdr:row>
      <xdr:rowOff>424859</xdr:rowOff>
    </xdr:to>
    <xdr:cxnSp macro="">
      <xdr:nvCxnSpPr>
        <xdr:cNvPr id="238" name="Straight Arrow Connector 237"/>
        <xdr:cNvCxnSpPr/>
      </xdr:nvCxnSpPr>
      <xdr:spPr>
        <a:xfrm>
          <a:off x="12081152" y="16115998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19879</xdr:colOff>
      <xdr:row>32</xdr:row>
      <xdr:rowOff>245166</xdr:rowOff>
    </xdr:from>
    <xdr:to>
      <xdr:col>13</xdr:col>
      <xdr:colOff>6584</xdr:colOff>
      <xdr:row>34</xdr:row>
      <xdr:rowOff>233621</xdr:rowOff>
    </xdr:to>
    <xdr:cxnSp macro="">
      <xdr:nvCxnSpPr>
        <xdr:cNvPr id="239" name="Straight Connector 238"/>
        <xdr:cNvCxnSpPr/>
      </xdr:nvCxnSpPr>
      <xdr:spPr>
        <a:xfrm flipV="1">
          <a:off x="12074719" y="15248946"/>
          <a:ext cx="2318425" cy="8723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374181</xdr:colOff>
      <xdr:row>34</xdr:row>
      <xdr:rowOff>115654</xdr:rowOff>
    </xdr:from>
    <xdr:to>
      <xdr:col>11</xdr:col>
      <xdr:colOff>382049</xdr:colOff>
      <xdr:row>34</xdr:row>
      <xdr:rowOff>287733</xdr:rowOff>
    </xdr:to>
    <xdr:cxnSp macro="">
      <xdr:nvCxnSpPr>
        <xdr:cNvPr id="240" name="Straight Arrow Connector 239"/>
        <xdr:cNvCxnSpPr/>
      </xdr:nvCxnSpPr>
      <xdr:spPr>
        <a:xfrm>
          <a:off x="12429021" y="16003354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758495</xdr:colOff>
      <xdr:row>33</xdr:row>
      <xdr:rowOff>403889</xdr:rowOff>
    </xdr:from>
    <xdr:to>
      <xdr:col>11</xdr:col>
      <xdr:colOff>758947</xdr:colOff>
      <xdr:row>34</xdr:row>
      <xdr:rowOff>149216</xdr:rowOff>
    </xdr:to>
    <xdr:cxnSp macro="">
      <xdr:nvCxnSpPr>
        <xdr:cNvPr id="241" name="Straight Arrow Connector 240"/>
        <xdr:cNvCxnSpPr/>
      </xdr:nvCxnSpPr>
      <xdr:spPr>
        <a:xfrm>
          <a:off x="12813335" y="15849629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1093112</xdr:colOff>
      <xdr:row>33</xdr:row>
      <xdr:rowOff>291246</xdr:rowOff>
    </xdr:from>
    <xdr:to>
      <xdr:col>11</xdr:col>
      <xdr:colOff>1099596</xdr:colOff>
      <xdr:row>34</xdr:row>
      <xdr:rowOff>15048</xdr:rowOff>
    </xdr:to>
    <xdr:cxnSp macro="">
      <xdr:nvCxnSpPr>
        <xdr:cNvPr id="242" name="Straight Arrow Connector 241"/>
        <xdr:cNvCxnSpPr/>
      </xdr:nvCxnSpPr>
      <xdr:spPr>
        <a:xfrm>
          <a:off x="13147952" y="15736986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647308</xdr:colOff>
      <xdr:row>33</xdr:row>
      <xdr:rowOff>9637</xdr:rowOff>
    </xdr:from>
    <xdr:to>
      <xdr:col>12</xdr:col>
      <xdr:colOff>649164</xdr:colOff>
      <xdr:row>33</xdr:row>
      <xdr:rowOff>191143</xdr:rowOff>
    </xdr:to>
    <xdr:cxnSp macro="">
      <xdr:nvCxnSpPr>
        <xdr:cNvPr id="243" name="Straight Arrow Connector 242"/>
        <xdr:cNvCxnSpPr/>
      </xdr:nvCxnSpPr>
      <xdr:spPr>
        <a:xfrm flipH="1">
          <a:off x="13868008" y="15455377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907582</xdr:colOff>
      <xdr:row>32</xdr:row>
      <xdr:rowOff>357507</xdr:rowOff>
    </xdr:from>
    <xdr:to>
      <xdr:col>12</xdr:col>
      <xdr:colOff>908505</xdr:colOff>
      <xdr:row>33</xdr:row>
      <xdr:rowOff>91160</xdr:rowOff>
    </xdr:to>
    <xdr:cxnSp macro="">
      <xdr:nvCxnSpPr>
        <xdr:cNvPr id="244" name="Straight Arrow Connector 243"/>
        <xdr:cNvCxnSpPr/>
      </xdr:nvCxnSpPr>
      <xdr:spPr>
        <a:xfrm>
          <a:off x="14128282" y="15361287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32937</xdr:colOff>
      <xdr:row>33</xdr:row>
      <xdr:rowOff>231610</xdr:rowOff>
    </xdr:from>
    <xdr:to>
      <xdr:col>11</xdr:col>
      <xdr:colOff>33390</xdr:colOff>
      <xdr:row>33</xdr:row>
      <xdr:rowOff>428171</xdr:rowOff>
    </xdr:to>
    <xdr:cxnSp macro="">
      <xdr:nvCxnSpPr>
        <xdr:cNvPr id="245" name="Straight Arrow Connector 244"/>
        <xdr:cNvCxnSpPr/>
      </xdr:nvCxnSpPr>
      <xdr:spPr>
        <a:xfrm>
          <a:off x="12087777" y="15677350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26504</xdr:colOff>
      <xdr:row>31</xdr:row>
      <xdr:rowOff>248478</xdr:rowOff>
    </xdr:from>
    <xdr:to>
      <xdr:col>13</xdr:col>
      <xdr:colOff>13209</xdr:colOff>
      <xdr:row>33</xdr:row>
      <xdr:rowOff>236933</xdr:rowOff>
    </xdr:to>
    <xdr:cxnSp macro="">
      <xdr:nvCxnSpPr>
        <xdr:cNvPr id="246" name="Straight Connector 245"/>
        <xdr:cNvCxnSpPr/>
      </xdr:nvCxnSpPr>
      <xdr:spPr>
        <a:xfrm flipV="1">
          <a:off x="12081344" y="14810298"/>
          <a:ext cx="2318425" cy="8723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380806</xdr:colOff>
      <xdr:row>33</xdr:row>
      <xdr:rowOff>118966</xdr:rowOff>
    </xdr:from>
    <xdr:to>
      <xdr:col>11</xdr:col>
      <xdr:colOff>388674</xdr:colOff>
      <xdr:row>33</xdr:row>
      <xdr:rowOff>291045</xdr:rowOff>
    </xdr:to>
    <xdr:cxnSp macro="">
      <xdr:nvCxnSpPr>
        <xdr:cNvPr id="247" name="Straight Arrow Connector 246"/>
        <xdr:cNvCxnSpPr/>
      </xdr:nvCxnSpPr>
      <xdr:spPr>
        <a:xfrm>
          <a:off x="12435646" y="15564706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765120</xdr:colOff>
      <xdr:row>32</xdr:row>
      <xdr:rowOff>407201</xdr:rowOff>
    </xdr:from>
    <xdr:to>
      <xdr:col>11</xdr:col>
      <xdr:colOff>765572</xdr:colOff>
      <xdr:row>33</xdr:row>
      <xdr:rowOff>152528</xdr:rowOff>
    </xdr:to>
    <xdr:cxnSp macro="">
      <xdr:nvCxnSpPr>
        <xdr:cNvPr id="248" name="Straight Arrow Connector 247"/>
        <xdr:cNvCxnSpPr/>
      </xdr:nvCxnSpPr>
      <xdr:spPr>
        <a:xfrm>
          <a:off x="12819960" y="15410981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1099737</xdr:colOff>
      <xdr:row>32</xdr:row>
      <xdr:rowOff>294558</xdr:rowOff>
    </xdr:from>
    <xdr:to>
      <xdr:col>11</xdr:col>
      <xdr:colOff>1106221</xdr:colOff>
      <xdr:row>33</xdr:row>
      <xdr:rowOff>18360</xdr:rowOff>
    </xdr:to>
    <xdr:cxnSp macro="">
      <xdr:nvCxnSpPr>
        <xdr:cNvPr id="249" name="Straight Arrow Connector 248"/>
        <xdr:cNvCxnSpPr/>
      </xdr:nvCxnSpPr>
      <xdr:spPr>
        <a:xfrm>
          <a:off x="13154577" y="15298338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653933</xdr:colOff>
      <xdr:row>32</xdr:row>
      <xdr:rowOff>12949</xdr:rowOff>
    </xdr:from>
    <xdr:to>
      <xdr:col>12</xdr:col>
      <xdr:colOff>655789</xdr:colOff>
      <xdr:row>32</xdr:row>
      <xdr:rowOff>194455</xdr:rowOff>
    </xdr:to>
    <xdr:cxnSp macro="">
      <xdr:nvCxnSpPr>
        <xdr:cNvPr id="250" name="Straight Arrow Connector 249"/>
        <xdr:cNvCxnSpPr/>
      </xdr:nvCxnSpPr>
      <xdr:spPr>
        <a:xfrm flipH="1">
          <a:off x="13874633" y="15016729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914207</xdr:colOff>
      <xdr:row>31</xdr:row>
      <xdr:rowOff>360819</xdr:rowOff>
    </xdr:from>
    <xdr:to>
      <xdr:col>12</xdr:col>
      <xdr:colOff>915130</xdr:colOff>
      <xdr:row>32</xdr:row>
      <xdr:rowOff>94472</xdr:rowOff>
    </xdr:to>
    <xdr:cxnSp macro="">
      <xdr:nvCxnSpPr>
        <xdr:cNvPr id="251" name="Straight Arrow Connector 250"/>
        <xdr:cNvCxnSpPr/>
      </xdr:nvCxnSpPr>
      <xdr:spPr>
        <a:xfrm>
          <a:off x="14134907" y="14922639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22998</xdr:colOff>
      <xdr:row>32</xdr:row>
      <xdr:rowOff>234924</xdr:rowOff>
    </xdr:from>
    <xdr:to>
      <xdr:col>11</xdr:col>
      <xdr:colOff>23451</xdr:colOff>
      <xdr:row>32</xdr:row>
      <xdr:rowOff>431485</xdr:rowOff>
    </xdr:to>
    <xdr:cxnSp macro="">
      <xdr:nvCxnSpPr>
        <xdr:cNvPr id="252" name="Straight Arrow Connector 251"/>
        <xdr:cNvCxnSpPr/>
      </xdr:nvCxnSpPr>
      <xdr:spPr>
        <a:xfrm>
          <a:off x="12077838" y="15238704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16565</xdr:colOff>
      <xdr:row>30</xdr:row>
      <xdr:rowOff>251792</xdr:rowOff>
    </xdr:from>
    <xdr:to>
      <xdr:col>13</xdr:col>
      <xdr:colOff>3270</xdr:colOff>
      <xdr:row>32</xdr:row>
      <xdr:rowOff>240247</xdr:rowOff>
    </xdr:to>
    <xdr:cxnSp macro="">
      <xdr:nvCxnSpPr>
        <xdr:cNvPr id="253" name="Straight Connector 252"/>
        <xdr:cNvCxnSpPr/>
      </xdr:nvCxnSpPr>
      <xdr:spPr>
        <a:xfrm flipV="1">
          <a:off x="12071405" y="14371652"/>
          <a:ext cx="2318425" cy="8723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370867</xdr:colOff>
      <xdr:row>32</xdr:row>
      <xdr:rowOff>122280</xdr:rowOff>
    </xdr:from>
    <xdr:to>
      <xdr:col>11</xdr:col>
      <xdr:colOff>378735</xdr:colOff>
      <xdr:row>32</xdr:row>
      <xdr:rowOff>294359</xdr:rowOff>
    </xdr:to>
    <xdr:cxnSp macro="">
      <xdr:nvCxnSpPr>
        <xdr:cNvPr id="254" name="Straight Arrow Connector 253"/>
        <xdr:cNvCxnSpPr/>
      </xdr:nvCxnSpPr>
      <xdr:spPr>
        <a:xfrm>
          <a:off x="12425707" y="15126060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755181</xdr:colOff>
      <xdr:row>31</xdr:row>
      <xdr:rowOff>410515</xdr:rowOff>
    </xdr:from>
    <xdr:to>
      <xdr:col>11</xdr:col>
      <xdr:colOff>755633</xdr:colOff>
      <xdr:row>32</xdr:row>
      <xdr:rowOff>155842</xdr:rowOff>
    </xdr:to>
    <xdr:cxnSp macro="">
      <xdr:nvCxnSpPr>
        <xdr:cNvPr id="255" name="Straight Arrow Connector 254"/>
        <xdr:cNvCxnSpPr/>
      </xdr:nvCxnSpPr>
      <xdr:spPr>
        <a:xfrm>
          <a:off x="12810021" y="14972335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1089798</xdr:colOff>
      <xdr:row>31</xdr:row>
      <xdr:rowOff>297872</xdr:rowOff>
    </xdr:from>
    <xdr:to>
      <xdr:col>11</xdr:col>
      <xdr:colOff>1096282</xdr:colOff>
      <xdr:row>32</xdr:row>
      <xdr:rowOff>21674</xdr:rowOff>
    </xdr:to>
    <xdr:cxnSp macro="">
      <xdr:nvCxnSpPr>
        <xdr:cNvPr id="256" name="Straight Arrow Connector 255"/>
        <xdr:cNvCxnSpPr/>
      </xdr:nvCxnSpPr>
      <xdr:spPr>
        <a:xfrm>
          <a:off x="13144638" y="14859692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643994</xdr:colOff>
      <xdr:row>31</xdr:row>
      <xdr:rowOff>16263</xdr:rowOff>
    </xdr:from>
    <xdr:to>
      <xdr:col>12</xdr:col>
      <xdr:colOff>645850</xdr:colOff>
      <xdr:row>31</xdr:row>
      <xdr:rowOff>197769</xdr:rowOff>
    </xdr:to>
    <xdr:cxnSp macro="">
      <xdr:nvCxnSpPr>
        <xdr:cNvPr id="257" name="Straight Arrow Connector 256"/>
        <xdr:cNvCxnSpPr/>
      </xdr:nvCxnSpPr>
      <xdr:spPr>
        <a:xfrm flipH="1">
          <a:off x="13864694" y="14578083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904268</xdr:colOff>
      <xdr:row>30</xdr:row>
      <xdr:rowOff>364133</xdr:rowOff>
    </xdr:from>
    <xdr:to>
      <xdr:col>12</xdr:col>
      <xdr:colOff>905191</xdr:colOff>
      <xdr:row>31</xdr:row>
      <xdr:rowOff>97786</xdr:rowOff>
    </xdr:to>
    <xdr:cxnSp macro="">
      <xdr:nvCxnSpPr>
        <xdr:cNvPr id="258" name="Straight Arrow Connector 257"/>
        <xdr:cNvCxnSpPr/>
      </xdr:nvCxnSpPr>
      <xdr:spPr>
        <a:xfrm>
          <a:off x="14124968" y="14483993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29624</xdr:colOff>
      <xdr:row>31</xdr:row>
      <xdr:rowOff>238236</xdr:rowOff>
    </xdr:from>
    <xdr:to>
      <xdr:col>11</xdr:col>
      <xdr:colOff>30077</xdr:colOff>
      <xdr:row>31</xdr:row>
      <xdr:rowOff>434797</xdr:rowOff>
    </xdr:to>
    <xdr:cxnSp macro="">
      <xdr:nvCxnSpPr>
        <xdr:cNvPr id="259" name="Straight Arrow Connector 258"/>
        <xdr:cNvCxnSpPr/>
      </xdr:nvCxnSpPr>
      <xdr:spPr>
        <a:xfrm>
          <a:off x="12084464" y="14800056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</xdr:colOff>
      <xdr:row>29</xdr:row>
      <xdr:rowOff>255103</xdr:rowOff>
    </xdr:from>
    <xdr:to>
      <xdr:col>13</xdr:col>
      <xdr:colOff>9896</xdr:colOff>
      <xdr:row>31</xdr:row>
      <xdr:rowOff>243559</xdr:rowOff>
    </xdr:to>
    <xdr:cxnSp macro="">
      <xdr:nvCxnSpPr>
        <xdr:cNvPr id="260" name="Straight Connector 259"/>
        <xdr:cNvCxnSpPr/>
      </xdr:nvCxnSpPr>
      <xdr:spPr>
        <a:xfrm flipV="1">
          <a:off x="12078031" y="13933003"/>
          <a:ext cx="2318425" cy="87237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377493</xdr:colOff>
      <xdr:row>31</xdr:row>
      <xdr:rowOff>125592</xdr:rowOff>
    </xdr:from>
    <xdr:to>
      <xdr:col>11</xdr:col>
      <xdr:colOff>385361</xdr:colOff>
      <xdr:row>31</xdr:row>
      <xdr:rowOff>297671</xdr:rowOff>
    </xdr:to>
    <xdr:cxnSp macro="">
      <xdr:nvCxnSpPr>
        <xdr:cNvPr id="261" name="Straight Arrow Connector 260"/>
        <xdr:cNvCxnSpPr/>
      </xdr:nvCxnSpPr>
      <xdr:spPr>
        <a:xfrm>
          <a:off x="12432333" y="14687412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761807</xdr:colOff>
      <xdr:row>30</xdr:row>
      <xdr:rowOff>413827</xdr:rowOff>
    </xdr:from>
    <xdr:to>
      <xdr:col>11</xdr:col>
      <xdr:colOff>762259</xdr:colOff>
      <xdr:row>31</xdr:row>
      <xdr:rowOff>159154</xdr:rowOff>
    </xdr:to>
    <xdr:cxnSp macro="">
      <xdr:nvCxnSpPr>
        <xdr:cNvPr id="262" name="Straight Arrow Connector 261"/>
        <xdr:cNvCxnSpPr/>
      </xdr:nvCxnSpPr>
      <xdr:spPr>
        <a:xfrm>
          <a:off x="12816647" y="14533687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1096424</xdr:colOff>
      <xdr:row>30</xdr:row>
      <xdr:rowOff>301184</xdr:rowOff>
    </xdr:from>
    <xdr:to>
      <xdr:col>11</xdr:col>
      <xdr:colOff>1102908</xdr:colOff>
      <xdr:row>31</xdr:row>
      <xdr:rowOff>24986</xdr:rowOff>
    </xdr:to>
    <xdr:cxnSp macro="">
      <xdr:nvCxnSpPr>
        <xdr:cNvPr id="263" name="Straight Arrow Connector 262"/>
        <xdr:cNvCxnSpPr/>
      </xdr:nvCxnSpPr>
      <xdr:spPr>
        <a:xfrm>
          <a:off x="13151264" y="14421044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650620</xdr:colOff>
      <xdr:row>30</xdr:row>
      <xdr:rowOff>19575</xdr:rowOff>
    </xdr:from>
    <xdr:to>
      <xdr:col>12</xdr:col>
      <xdr:colOff>652476</xdr:colOff>
      <xdr:row>30</xdr:row>
      <xdr:rowOff>201081</xdr:rowOff>
    </xdr:to>
    <xdr:cxnSp macro="">
      <xdr:nvCxnSpPr>
        <xdr:cNvPr id="264" name="Straight Arrow Connector 263"/>
        <xdr:cNvCxnSpPr/>
      </xdr:nvCxnSpPr>
      <xdr:spPr>
        <a:xfrm flipH="1">
          <a:off x="13871320" y="14139435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910894</xdr:colOff>
      <xdr:row>29</xdr:row>
      <xdr:rowOff>367444</xdr:rowOff>
    </xdr:from>
    <xdr:to>
      <xdr:col>12</xdr:col>
      <xdr:colOff>911817</xdr:colOff>
      <xdr:row>30</xdr:row>
      <xdr:rowOff>101098</xdr:rowOff>
    </xdr:to>
    <xdr:cxnSp macro="">
      <xdr:nvCxnSpPr>
        <xdr:cNvPr id="265" name="Straight Arrow Connector 264"/>
        <xdr:cNvCxnSpPr/>
      </xdr:nvCxnSpPr>
      <xdr:spPr>
        <a:xfrm>
          <a:off x="14131594" y="14045344"/>
          <a:ext cx="923" cy="175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16372</xdr:colOff>
      <xdr:row>30</xdr:row>
      <xdr:rowOff>248177</xdr:rowOff>
    </xdr:from>
    <xdr:to>
      <xdr:col>11</xdr:col>
      <xdr:colOff>16825</xdr:colOff>
      <xdr:row>31</xdr:row>
      <xdr:rowOff>4103</xdr:rowOff>
    </xdr:to>
    <xdr:cxnSp macro="">
      <xdr:nvCxnSpPr>
        <xdr:cNvPr id="266" name="Straight Arrow Connector 265"/>
        <xdr:cNvCxnSpPr/>
      </xdr:nvCxnSpPr>
      <xdr:spPr>
        <a:xfrm>
          <a:off x="12071212" y="14368037"/>
          <a:ext cx="453" cy="19788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9939</xdr:colOff>
      <xdr:row>28</xdr:row>
      <xdr:rowOff>265044</xdr:rowOff>
    </xdr:from>
    <xdr:to>
      <xdr:col>12</xdr:col>
      <xdr:colOff>1162835</xdr:colOff>
      <xdr:row>30</xdr:row>
      <xdr:rowOff>253500</xdr:rowOff>
    </xdr:to>
    <xdr:cxnSp macro="">
      <xdr:nvCxnSpPr>
        <xdr:cNvPr id="267" name="Straight Connector 266"/>
        <xdr:cNvCxnSpPr/>
      </xdr:nvCxnSpPr>
      <xdr:spPr>
        <a:xfrm flipV="1">
          <a:off x="12064779" y="13500984"/>
          <a:ext cx="2318756" cy="87237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364241</xdr:colOff>
      <xdr:row>30</xdr:row>
      <xdr:rowOff>135533</xdr:rowOff>
    </xdr:from>
    <xdr:to>
      <xdr:col>11</xdr:col>
      <xdr:colOff>372109</xdr:colOff>
      <xdr:row>30</xdr:row>
      <xdr:rowOff>307612</xdr:rowOff>
    </xdr:to>
    <xdr:cxnSp macro="">
      <xdr:nvCxnSpPr>
        <xdr:cNvPr id="268" name="Straight Arrow Connector 267"/>
        <xdr:cNvCxnSpPr/>
      </xdr:nvCxnSpPr>
      <xdr:spPr>
        <a:xfrm>
          <a:off x="12419081" y="14255393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748555</xdr:colOff>
      <xdr:row>29</xdr:row>
      <xdr:rowOff>423767</xdr:rowOff>
    </xdr:from>
    <xdr:to>
      <xdr:col>11</xdr:col>
      <xdr:colOff>749007</xdr:colOff>
      <xdr:row>30</xdr:row>
      <xdr:rowOff>169095</xdr:rowOff>
    </xdr:to>
    <xdr:cxnSp macro="">
      <xdr:nvCxnSpPr>
        <xdr:cNvPr id="269" name="Straight Arrow Connector 268"/>
        <xdr:cNvCxnSpPr/>
      </xdr:nvCxnSpPr>
      <xdr:spPr>
        <a:xfrm>
          <a:off x="12803395" y="14101667"/>
          <a:ext cx="452" cy="187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1083172</xdr:colOff>
      <xdr:row>29</xdr:row>
      <xdr:rowOff>311124</xdr:rowOff>
    </xdr:from>
    <xdr:to>
      <xdr:col>11</xdr:col>
      <xdr:colOff>1089656</xdr:colOff>
      <xdr:row>30</xdr:row>
      <xdr:rowOff>34927</xdr:rowOff>
    </xdr:to>
    <xdr:cxnSp macro="">
      <xdr:nvCxnSpPr>
        <xdr:cNvPr id="270" name="Straight Arrow Connector 269"/>
        <xdr:cNvCxnSpPr/>
      </xdr:nvCxnSpPr>
      <xdr:spPr>
        <a:xfrm>
          <a:off x="13138012" y="13989024"/>
          <a:ext cx="6484" cy="16576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637368</xdr:colOff>
      <xdr:row>29</xdr:row>
      <xdr:rowOff>29515</xdr:rowOff>
    </xdr:from>
    <xdr:to>
      <xdr:col>12</xdr:col>
      <xdr:colOff>639224</xdr:colOff>
      <xdr:row>29</xdr:row>
      <xdr:rowOff>211021</xdr:rowOff>
    </xdr:to>
    <xdr:cxnSp macro="">
      <xdr:nvCxnSpPr>
        <xdr:cNvPr id="271" name="Straight Arrow Connector 270"/>
        <xdr:cNvCxnSpPr/>
      </xdr:nvCxnSpPr>
      <xdr:spPr>
        <a:xfrm flipH="1">
          <a:off x="13858068" y="13707415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897642</xdr:colOff>
      <xdr:row>28</xdr:row>
      <xdr:rowOff>377385</xdr:rowOff>
    </xdr:from>
    <xdr:to>
      <xdr:col>12</xdr:col>
      <xdr:colOff>898565</xdr:colOff>
      <xdr:row>29</xdr:row>
      <xdr:rowOff>111038</xdr:rowOff>
    </xdr:to>
    <xdr:cxnSp macro="">
      <xdr:nvCxnSpPr>
        <xdr:cNvPr id="272" name="Straight Arrow Connector 271"/>
        <xdr:cNvCxnSpPr/>
      </xdr:nvCxnSpPr>
      <xdr:spPr>
        <a:xfrm>
          <a:off x="14118342" y="13613325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16372</xdr:colOff>
      <xdr:row>29</xdr:row>
      <xdr:rowOff>248175</xdr:rowOff>
    </xdr:from>
    <xdr:to>
      <xdr:col>11</xdr:col>
      <xdr:colOff>16825</xdr:colOff>
      <xdr:row>30</xdr:row>
      <xdr:rowOff>4102</xdr:rowOff>
    </xdr:to>
    <xdr:cxnSp macro="">
      <xdr:nvCxnSpPr>
        <xdr:cNvPr id="273" name="Straight Arrow Connector 272"/>
        <xdr:cNvCxnSpPr/>
      </xdr:nvCxnSpPr>
      <xdr:spPr>
        <a:xfrm>
          <a:off x="12071212" y="13926075"/>
          <a:ext cx="453" cy="1978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9939</xdr:colOff>
      <xdr:row>27</xdr:row>
      <xdr:rowOff>265043</xdr:rowOff>
    </xdr:from>
    <xdr:to>
      <xdr:col>12</xdr:col>
      <xdr:colOff>1162835</xdr:colOff>
      <xdr:row>29</xdr:row>
      <xdr:rowOff>253498</xdr:rowOff>
    </xdr:to>
    <xdr:cxnSp macro="">
      <xdr:nvCxnSpPr>
        <xdr:cNvPr id="274" name="Straight Connector 273"/>
        <xdr:cNvCxnSpPr/>
      </xdr:nvCxnSpPr>
      <xdr:spPr>
        <a:xfrm flipV="1">
          <a:off x="12064779" y="13059023"/>
          <a:ext cx="2318756" cy="8723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364241</xdr:colOff>
      <xdr:row>29</xdr:row>
      <xdr:rowOff>135531</xdr:rowOff>
    </xdr:from>
    <xdr:to>
      <xdr:col>11</xdr:col>
      <xdr:colOff>372109</xdr:colOff>
      <xdr:row>29</xdr:row>
      <xdr:rowOff>307610</xdr:rowOff>
    </xdr:to>
    <xdr:cxnSp macro="">
      <xdr:nvCxnSpPr>
        <xdr:cNvPr id="275" name="Straight Arrow Connector 274"/>
        <xdr:cNvCxnSpPr/>
      </xdr:nvCxnSpPr>
      <xdr:spPr>
        <a:xfrm>
          <a:off x="12419081" y="13813431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748555</xdr:colOff>
      <xdr:row>28</xdr:row>
      <xdr:rowOff>423766</xdr:rowOff>
    </xdr:from>
    <xdr:to>
      <xdr:col>11</xdr:col>
      <xdr:colOff>749007</xdr:colOff>
      <xdr:row>29</xdr:row>
      <xdr:rowOff>169093</xdr:rowOff>
    </xdr:to>
    <xdr:cxnSp macro="">
      <xdr:nvCxnSpPr>
        <xdr:cNvPr id="276" name="Straight Arrow Connector 275"/>
        <xdr:cNvCxnSpPr/>
      </xdr:nvCxnSpPr>
      <xdr:spPr>
        <a:xfrm>
          <a:off x="12803395" y="13659706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1083172</xdr:colOff>
      <xdr:row>28</xdr:row>
      <xdr:rowOff>311123</xdr:rowOff>
    </xdr:from>
    <xdr:to>
      <xdr:col>11</xdr:col>
      <xdr:colOff>1089656</xdr:colOff>
      <xdr:row>29</xdr:row>
      <xdr:rowOff>34925</xdr:rowOff>
    </xdr:to>
    <xdr:cxnSp macro="">
      <xdr:nvCxnSpPr>
        <xdr:cNvPr id="277" name="Straight Arrow Connector 276"/>
        <xdr:cNvCxnSpPr/>
      </xdr:nvCxnSpPr>
      <xdr:spPr>
        <a:xfrm>
          <a:off x="13138012" y="13547063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637368</xdr:colOff>
      <xdr:row>28</xdr:row>
      <xdr:rowOff>29514</xdr:rowOff>
    </xdr:from>
    <xdr:to>
      <xdr:col>12</xdr:col>
      <xdr:colOff>639224</xdr:colOff>
      <xdr:row>28</xdr:row>
      <xdr:rowOff>211020</xdr:rowOff>
    </xdr:to>
    <xdr:cxnSp macro="">
      <xdr:nvCxnSpPr>
        <xdr:cNvPr id="278" name="Straight Arrow Connector 277"/>
        <xdr:cNvCxnSpPr/>
      </xdr:nvCxnSpPr>
      <xdr:spPr>
        <a:xfrm flipH="1">
          <a:off x="13858068" y="13265454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897642</xdr:colOff>
      <xdr:row>27</xdr:row>
      <xdr:rowOff>377384</xdr:rowOff>
    </xdr:from>
    <xdr:to>
      <xdr:col>12</xdr:col>
      <xdr:colOff>898565</xdr:colOff>
      <xdr:row>28</xdr:row>
      <xdr:rowOff>111037</xdr:rowOff>
    </xdr:to>
    <xdr:cxnSp macro="">
      <xdr:nvCxnSpPr>
        <xdr:cNvPr id="279" name="Straight Arrow Connector 278"/>
        <xdr:cNvCxnSpPr/>
      </xdr:nvCxnSpPr>
      <xdr:spPr>
        <a:xfrm>
          <a:off x="14118342" y="13171364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16372</xdr:colOff>
      <xdr:row>28</xdr:row>
      <xdr:rowOff>238237</xdr:rowOff>
    </xdr:from>
    <xdr:to>
      <xdr:col>11</xdr:col>
      <xdr:colOff>16825</xdr:colOff>
      <xdr:row>28</xdr:row>
      <xdr:rowOff>434798</xdr:rowOff>
    </xdr:to>
    <xdr:cxnSp macro="">
      <xdr:nvCxnSpPr>
        <xdr:cNvPr id="280" name="Straight Arrow Connector 279"/>
        <xdr:cNvCxnSpPr/>
      </xdr:nvCxnSpPr>
      <xdr:spPr>
        <a:xfrm>
          <a:off x="12071212" y="13474177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9939</xdr:colOff>
      <xdr:row>26</xdr:row>
      <xdr:rowOff>255105</xdr:rowOff>
    </xdr:from>
    <xdr:to>
      <xdr:col>12</xdr:col>
      <xdr:colOff>1162835</xdr:colOff>
      <xdr:row>28</xdr:row>
      <xdr:rowOff>243560</xdr:rowOff>
    </xdr:to>
    <xdr:cxnSp macro="">
      <xdr:nvCxnSpPr>
        <xdr:cNvPr id="281" name="Straight Connector 280"/>
        <xdr:cNvCxnSpPr/>
      </xdr:nvCxnSpPr>
      <xdr:spPr>
        <a:xfrm flipV="1">
          <a:off x="12064779" y="12607125"/>
          <a:ext cx="2318756" cy="8723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364241</xdr:colOff>
      <xdr:row>28</xdr:row>
      <xdr:rowOff>125593</xdr:rowOff>
    </xdr:from>
    <xdr:to>
      <xdr:col>11</xdr:col>
      <xdr:colOff>372109</xdr:colOff>
      <xdr:row>28</xdr:row>
      <xdr:rowOff>297672</xdr:rowOff>
    </xdr:to>
    <xdr:cxnSp macro="">
      <xdr:nvCxnSpPr>
        <xdr:cNvPr id="282" name="Straight Arrow Connector 281"/>
        <xdr:cNvCxnSpPr/>
      </xdr:nvCxnSpPr>
      <xdr:spPr>
        <a:xfrm>
          <a:off x="12419081" y="13361533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748555</xdr:colOff>
      <xdr:row>27</xdr:row>
      <xdr:rowOff>413828</xdr:rowOff>
    </xdr:from>
    <xdr:to>
      <xdr:col>11</xdr:col>
      <xdr:colOff>749007</xdr:colOff>
      <xdr:row>28</xdr:row>
      <xdr:rowOff>159155</xdr:rowOff>
    </xdr:to>
    <xdr:cxnSp macro="">
      <xdr:nvCxnSpPr>
        <xdr:cNvPr id="283" name="Straight Arrow Connector 282"/>
        <xdr:cNvCxnSpPr/>
      </xdr:nvCxnSpPr>
      <xdr:spPr>
        <a:xfrm>
          <a:off x="12803395" y="13207808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1083172</xdr:colOff>
      <xdr:row>27</xdr:row>
      <xdr:rowOff>301185</xdr:rowOff>
    </xdr:from>
    <xdr:to>
      <xdr:col>11</xdr:col>
      <xdr:colOff>1089656</xdr:colOff>
      <xdr:row>28</xdr:row>
      <xdr:rowOff>24987</xdr:rowOff>
    </xdr:to>
    <xdr:cxnSp macro="">
      <xdr:nvCxnSpPr>
        <xdr:cNvPr id="284" name="Straight Arrow Connector 283"/>
        <xdr:cNvCxnSpPr/>
      </xdr:nvCxnSpPr>
      <xdr:spPr>
        <a:xfrm>
          <a:off x="13138012" y="13095165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637368</xdr:colOff>
      <xdr:row>27</xdr:row>
      <xdr:rowOff>19576</xdr:rowOff>
    </xdr:from>
    <xdr:to>
      <xdr:col>12</xdr:col>
      <xdr:colOff>639224</xdr:colOff>
      <xdr:row>27</xdr:row>
      <xdr:rowOff>201082</xdr:rowOff>
    </xdr:to>
    <xdr:cxnSp macro="">
      <xdr:nvCxnSpPr>
        <xdr:cNvPr id="285" name="Straight Arrow Connector 284"/>
        <xdr:cNvCxnSpPr/>
      </xdr:nvCxnSpPr>
      <xdr:spPr>
        <a:xfrm flipH="1">
          <a:off x="13858068" y="12813556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897642</xdr:colOff>
      <xdr:row>26</xdr:row>
      <xdr:rowOff>367446</xdr:rowOff>
    </xdr:from>
    <xdr:to>
      <xdr:col>12</xdr:col>
      <xdr:colOff>898565</xdr:colOff>
      <xdr:row>27</xdr:row>
      <xdr:rowOff>101099</xdr:rowOff>
    </xdr:to>
    <xdr:cxnSp macro="">
      <xdr:nvCxnSpPr>
        <xdr:cNvPr id="286" name="Straight Arrow Connector 285"/>
        <xdr:cNvCxnSpPr/>
      </xdr:nvCxnSpPr>
      <xdr:spPr>
        <a:xfrm>
          <a:off x="14118342" y="12719466"/>
          <a:ext cx="923" cy="1756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16373</xdr:colOff>
      <xdr:row>27</xdr:row>
      <xdr:rowOff>221672</xdr:rowOff>
    </xdr:from>
    <xdr:to>
      <xdr:col>11</xdr:col>
      <xdr:colOff>16826</xdr:colOff>
      <xdr:row>27</xdr:row>
      <xdr:rowOff>418233</xdr:rowOff>
    </xdr:to>
    <xdr:cxnSp macro="">
      <xdr:nvCxnSpPr>
        <xdr:cNvPr id="287" name="Straight Arrow Connector 286"/>
        <xdr:cNvCxnSpPr/>
      </xdr:nvCxnSpPr>
      <xdr:spPr>
        <a:xfrm>
          <a:off x="12071213" y="13015652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9940</xdr:colOff>
      <xdr:row>25</xdr:row>
      <xdr:rowOff>238539</xdr:rowOff>
    </xdr:from>
    <xdr:to>
      <xdr:col>12</xdr:col>
      <xdr:colOff>1162836</xdr:colOff>
      <xdr:row>27</xdr:row>
      <xdr:rowOff>226995</xdr:rowOff>
    </xdr:to>
    <xdr:cxnSp macro="">
      <xdr:nvCxnSpPr>
        <xdr:cNvPr id="288" name="Straight Connector 287"/>
        <xdr:cNvCxnSpPr/>
      </xdr:nvCxnSpPr>
      <xdr:spPr>
        <a:xfrm flipV="1">
          <a:off x="12064780" y="12148599"/>
          <a:ext cx="2318756" cy="87237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364242</xdr:colOff>
      <xdr:row>27</xdr:row>
      <xdr:rowOff>109028</xdr:rowOff>
    </xdr:from>
    <xdr:to>
      <xdr:col>11</xdr:col>
      <xdr:colOff>372110</xdr:colOff>
      <xdr:row>27</xdr:row>
      <xdr:rowOff>281107</xdr:rowOff>
    </xdr:to>
    <xdr:cxnSp macro="">
      <xdr:nvCxnSpPr>
        <xdr:cNvPr id="289" name="Straight Arrow Connector 288"/>
        <xdr:cNvCxnSpPr/>
      </xdr:nvCxnSpPr>
      <xdr:spPr>
        <a:xfrm>
          <a:off x="12419082" y="12903008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748556</xdr:colOff>
      <xdr:row>26</xdr:row>
      <xdr:rowOff>397263</xdr:rowOff>
    </xdr:from>
    <xdr:to>
      <xdr:col>11</xdr:col>
      <xdr:colOff>749008</xdr:colOff>
      <xdr:row>27</xdr:row>
      <xdr:rowOff>142590</xdr:rowOff>
    </xdr:to>
    <xdr:cxnSp macro="">
      <xdr:nvCxnSpPr>
        <xdr:cNvPr id="290" name="Straight Arrow Connector 289"/>
        <xdr:cNvCxnSpPr/>
      </xdr:nvCxnSpPr>
      <xdr:spPr>
        <a:xfrm>
          <a:off x="12803396" y="12749283"/>
          <a:ext cx="452" cy="187287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1083173</xdr:colOff>
      <xdr:row>26</xdr:row>
      <xdr:rowOff>284620</xdr:rowOff>
    </xdr:from>
    <xdr:to>
      <xdr:col>11</xdr:col>
      <xdr:colOff>1089657</xdr:colOff>
      <xdr:row>27</xdr:row>
      <xdr:rowOff>8422</xdr:rowOff>
    </xdr:to>
    <xdr:cxnSp macro="">
      <xdr:nvCxnSpPr>
        <xdr:cNvPr id="291" name="Straight Arrow Connector 290"/>
        <xdr:cNvCxnSpPr/>
      </xdr:nvCxnSpPr>
      <xdr:spPr>
        <a:xfrm>
          <a:off x="13138013" y="12636640"/>
          <a:ext cx="6484" cy="1657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637369</xdr:colOff>
      <xdr:row>26</xdr:row>
      <xdr:rowOff>3011</xdr:rowOff>
    </xdr:from>
    <xdr:to>
      <xdr:col>12</xdr:col>
      <xdr:colOff>639225</xdr:colOff>
      <xdr:row>26</xdr:row>
      <xdr:rowOff>184517</xdr:rowOff>
    </xdr:to>
    <xdr:cxnSp macro="">
      <xdr:nvCxnSpPr>
        <xdr:cNvPr id="292" name="Straight Arrow Connector 291"/>
        <xdr:cNvCxnSpPr/>
      </xdr:nvCxnSpPr>
      <xdr:spPr>
        <a:xfrm flipH="1">
          <a:off x="13858069" y="12355031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897643</xdr:colOff>
      <xdr:row>25</xdr:row>
      <xdr:rowOff>350880</xdr:rowOff>
    </xdr:from>
    <xdr:to>
      <xdr:col>12</xdr:col>
      <xdr:colOff>898566</xdr:colOff>
      <xdr:row>26</xdr:row>
      <xdr:rowOff>84534</xdr:rowOff>
    </xdr:to>
    <xdr:cxnSp macro="">
      <xdr:nvCxnSpPr>
        <xdr:cNvPr id="293" name="Straight Arrow Connector 292"/>
        <xdr:cNvCxnSpPr/>
      </xdr:nvCxnSpPr>
      <xdr:spPr>
        <a:xfrm>
          <a:off x="14118343" y="12260940"/>
          <a:ext cx="923" cy="175614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26311</xdr:colOff>
      <xdr:row>26</xdr:row>
      <xdr:rowOff>234924</xdr:rowOff>
    </xdr:from>
    <xdr:to>
      <xdr:col>11</xdr:col>
      <xdr:colOff>26764</xdr:colOff>
      <xdr:row>26</xdr:row>
      <xdr:rowOff>431485</xdr:rowOff>
    </xdr:to>
    <xdr:cxnSp macro="">
      <xdr:nvCxnSpPr>
        <xdr:cNvPr id="294" name="Straight Arrow Connector 293"/>
        <xdr:cNvCxnSpPr/>
      </xdr:nvCxnSpPr>
      <xdr:spPr>
        <a:xfrm>
          <a:off x="12081151" y="12586944"/>
          <a:ext cx="453" cy="196561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19878</xdr:colOff>
      <xdr:row>24</xdr:row>
      <xdr:rowOff>725556</xdr:rowOff>
    </xdr:from>
    <xdr:to>
      <xdr:col>13</xdr:col>
      <xdr:colOff>6583</xdr:colOff>
      <xdr:row>26</xdr:row>
      <xdr:rowOff>240247</xdr:rowOff>
    </xdr:to>
    <xdr:cxnSp macro="">
      <xdr:nvCxnSpPr>
        <xdr:cNvPr id="295" name="Straight Connector 294"/>
        <xdr:cNvCxnSpPr/>
      </xdr:nvCxnSpPr>
      <xdr:spPr>
        <a:xfrm flipV="1">
          <a:off x="12074718" y="11721216"/>
          <a:ext cx="2318425" cy="87105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374180</xdr:colOff>
      <xdr:row>26</xdr:row>
      <xdr:rowOff>122280</xdr:rowOff>
    </xdr:from>
    <xdr:to>
      <xdr:col>11</xdr:col>
      <xdr:colOff>382048</xdr:colOff>
      <xdr:row>26</xdr:row>
      <xdr:rowOff>294359</xdr:rowOff>
    </xdr:to>
    <xdr:cxnSp macro="">
      <xdr:nvCxnSpPr>
        <xdr:cNvPr id="296" name="Straight Arrow Connector 295"/>
        <xdr:cNvCxnSpPr/>
      </xdr:nvCxnSpPr>
      <xdr:spPr>
        <a:xfrm>
          <a:off x="12429020" y="12474300"/>
          <a:ext cx="7868" cy="17207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758494</xdr:colOff>
      <xdr:row>25</xdr:row>
      <xdr:rowOff>410514</xdr:rowOff>
    </xdr:from>
    <xdr:to>
      <xdr:col>11</xdr:col>
      <xdr:colOff>758946</xdr:colOff>
      <xdr:row>26</xdr:row>
      <xdr:rowOff>155842</xdr:rowOff>
    </xdr:to>
    <xdr:cxnSp macro="">
      <xdr:nvCxnSpPr>
        <xdr:cNvPr id="297" name="Straight Arrow Connector 296"/>
        <xdr:cNvCxnSpPr/>
      </xdr:nvCxnSpPr>
      <xdr:spPr>
        <a:xfrm>
          <a:off x="12813334" y="12320574"/>
          <a:ext cx="452" cy="187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1093111</xdr:colOff>
      <xdr:row>25</xdr:row>
      <xdr:rowOff>297871</xdr:rowOff>
    </xdr:from>
    <xdr:to>
      <xdr:col>11</xdr:col>
      <xdr:colOff>1099595</xdr:colOff>
      <xdr:row>26</xdr:row>
      <xdr:rowOff>21674</xdr:rowOff>
    </xdr:to>
    <xdr:cxnSp macro="">
      <xdr:nvCxnSpPr>
        <xdr:cNvPr id="298" name="Straight Arrow Connector 297"/>
        <xdr:cNvCxnSpPr/>
      </xdr:nvCxnSpPr>
      <xdr:spPr>
        <a:xfrm>
          <a:off x="13147951" y="12207931"/>
          <a:ext cx="6484" cy="16576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647307</xdr:colOff>
      <xdr:row>25</xdr:row>
      <xdr:rowOff>16262</xdr:rowOff>
    </xdr:from>
    <xdr:to>
      <xdr:col>12</xdr:col>
      <xdr:colOff>649163</xdr:colOff>
      <xdr:row>25</xdr:row>
      <xdr:rowOff>197768</xdr:rowOff>
    </xdr:to>
    <xdr:cxnSp macro="">
      <xdr:nvCxnSpPr>
        <xdr:cNvPr id="299" name="Straight Arrow Connector 298"/>
        <xdr:cNvCxnSpPr/>
      </xdr:nvCxnSpPr>
      <xdr:spPr>
        <a:xfrm flipH="1">
          <a:off x="13868007" y="11926322"/>
          <a:ext cx="1856" cy="1815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907581</xdr:colOff>
      <xdr:row>24</xdr:row>
      <xdr:rowOff>837897</xdr:rowOff>
    </xdr:from>
    <xdr:to>
      <xdr:col>12</xdr:col>
      <xdr:colOff>908504</xdr:colOff>
      <xdr:row>25</xdr:row>
      <xdr:rowOff>97785</xdr:rowOff>
    </xdr:to>
    <xdr:cxnSp macro="">
      <xdr:nvCxnSpPr>
        <xdr:cNvPr id="300" name="Straight Arrow Connector 299"/>
        <xdr:cNvCxnSpPr/>
      </xdr:nvCxnSpPr>
      <xdr:spPr>
        <a:xfrm>
          <a:off x="14128281" y="11833557"/>
          <a:ext cx="923" cy="1742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1079909</xdr:colOff>
      <xdr:row>36</xdr:row>
      <xdr:rowOff>225893</xdr:rowOff>
    </xdr:from>
    <xdr:to>
      <xdr:col>13</xdr:col>
      <xdr:colOff>902834</xdr:colOff>
      <xdr:row>37</xdr:row>
      <xdr:rowOff>148208</xdr:rowOff>
    </xdr:to>
    <xdr:sp macro="" textlink="">
      <xdr:nvSpPr>
        <xdr:cNvPr id="301" name="Left Brace 300"/>
        <xdr:cNvSpPr/>
      </xdr:nvSpPr>
      <xdr:spPr>
        <a:xfrm rot="17537985">
          <a:off x="14612864" y="16685258"/>
          <a:ext cx="364275" cy="988785"/>
        </a:xfrm>
        <a:prstGeom prst="leftBrace">
          <a:avLst>
            <a:gd name="adj1" fmla="val 8333"/>
            <a:gd name="adj2" fmla="val 29982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768764</xdr:colOff>
      <xdr:row>37</xdr:row>
      <xdr:rowOff>241630</xdr:rowOff>
    </xdr:from>
    <xdr:to>
      <xdr:col>14</xdr:col>
      <xdr:colOff>1042218</xdr:colOff>
      <xdr:row>39</xdr:row>
      <xdr:rowOff>94194</xdr:rowOff>
    </xdr:to>
    <xdr:sp macro="" textlink="">
      <xdr:nvSpPr>
        <xdr:cNvPr id="302" name="Left Brace 301"/>
        <xdr:cNvSpPr/>
      </xdr:nvSpPr>
      <xdr:spPr>
        <a:xfrm rot="17537985">
          <a:off x="15506739" y="17103795"/>
          <a:ext cx="736484" cy="1439314"/>
        </a:xfrm>
        <a:prstGeom prst="leftBrace">
          <a:avLst>
            <a:gd name="adj1" fmla="val 8333"/>
            <a:gd name="adj2" fmla="val 36133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shahr" displayName="Tableshahr" ref="BJ13:BK131" totalsRowShown="0" headerRowDxfId="45" dataDxfId="44">
  <autoFilter ref="BJ13:BK131"/>
  <tableColumns count="2">
    <tableColumn id="1" name="Column1" dataDxfId="43"/>
    <tableColumn id="2" name="Column2" dataDxfId="4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Ce11" displayName="TableCe11" ref="BS13:BT22" totalsRowShown="0" headerRowDxfId="10" dataDxfId="9">
  <autoFilter ref="BS13:BT22"/>
  <tableColumns count="2">
    <tableColumn id="1" name="Column1" dataDxfId="8"/>
    <tableColumn id="2" name="Column2" dataDxfId="7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Ct12" displayName="TableCt12" ref="BS26:BT30" totalsRowShown="0" headerRowDxfId="6" dataDxfId="5">
  <autoFilter ref="BS26:BT30"/>
  <tableColumns count="2">
    <tableColumn id="1" name="Column1" dataDxfId="4"/>
    <tableColumn id="2" name="Column2" dataDxfId="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eshibebal13" displayName="Tableshibebal13" ref="BS34:BS36" totalsRowShown="0" headerRowDxfId="2" dataDxfId="1">
  <autoFilter ref="BS34:BS36"/>
  <tableColumns count="1">
    <tableColumn id="1" name="Column1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mantagheh" displayName="Tablemantagheh" ref="BM13:BN19" totalsRowShown="0" headerRowDxfId="41" dataDxfId="40">
  <autoFilter ref="BM13:BN19"/>
  <tableColumns count="2">
    <tableColumn id="1" name="Column1" dataDxfId="39"/>
    <tableColumn id="2" name="Column2" dataDxfId="3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Tablekhatar" displayName="Tablekhatar" ref="BP13:BQ17" totalsRowShown="0" headerRowDxfId="37" dataDxfId="36">
  <autoFilter ref="BP13:BQ17"/>
  <tableColumns count="2">
    <tableColumn id="1" name="Column1" dataDxfId="35"/>
    <tableColumn id="2" name="Column2" dataDxfId="3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Ce" displayName="TableCe" ref="BS13:BT22" totalsRowShown="0" headerRowDxfId="33" dataDxfId="32">
  <autoFilter ref="BS13:BT22"/>
  <tableColumns count="2">
    <tableColumn id="1" name="Column1" dataDxfId="31"/>
    <tableColumn id="2" name="Column2" dataDxfId="3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TableCt" displayName="TableCt" ref="BS26:BT30" totalsRowShown="0" headerRowDxfId="29" dataDxfId="28">
  <autoFilter ref="BS26:BT30"/>
  <tableColumns count="2">
    <tableColumn id="1" name="Column1" dataDxfId="27"/>
    <tableColumn id="2" name="Column2" dataDxfId="2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leshibebal" displayName="Tableshibebal" ref="BS34:BS36" totalsRowShown="0" headerRowDxfId="25" dataDxfId="24">
  <autoFilter ref="BS34:BS36"/>
  <tableColumns count="1">
    <tableColumn id="1" name="Column1" dataDxfId="2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" name="Tableshahr2" displayName="Tableshahr2" ref="BJ13:BK131" totalsRowShown="0" headerRowDxfId="22" dataDxfId="21">
  <autoFilter ref="BJ13:BK131"/>
  <tableColumns count="2">
    <tableColumn id="1" name="Column1" dataDxfId="20"/>
    <tableColumn id="2" name="Column2" dataDxfId="1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" name="Tablemantagheh5" displayName="Tablemantagheh5" ref="BM13:BN19" totalsRowShown="0" headerRowDxfId="18" dataDxfId="17">
  <autoFilter ref="BM13:BN19"/>
  <tableColumns count="2">
    <tableColumn id="1" name="Column1" dataDxfId="16"/>
    <tableColumn id="2" name="Column2" dataDxfId="15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khatar10" displayName="Tablekhatar10" ref="BP13:BQ17" totalsRowShown="0" headerRowDxfId="14" dataDxfId="13">
  <autoFilter ref="BP13:BQ17"/>
  <tableColumns count="2">
    <tableColumn id="1" name="Column1" dataDxfId="12"/>
    <tableColumn id="2" name="Column2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50"/>
  <sheetViews>
    <sheetView view="pageBreakPreview" topLeftCell="A2" zoomScale="50" zoomScaleNormal="40" zoomScaleSheetLayoutView="50" workbookViewId="0">
      <selection activeCell="B17" sqref="B17"/>
    </sheetView>
  </sheetViews>
  <sheetFormatPr defaultColWidth="8.88671875" defaultRowHeight="18" x14ac:dyDescent="0.3"/>
  <cols>
    <col min="1" max="1" width="84.88671875" style="1" customWidth="1"/>
    <col min="2" max="2" width="121.88671875" style="1" bestFit="1" customWidth="1"/>
    <col min="3" max="3" width="2.44140625" style="1" customWidth="1"/>
    <col min="4" max="4" width="3.109375" style="1" customWidth="1"/>
    <col min="5" max="5" width="5.6640625" style="1" customWidth="1"/>
    <col min="6" max="6" width="27.6640625" style="1" customWidth="1"/>
    <col min="7" max="7" width="18.6640625" style="1" customWidth="1"/>
    <col min="8" max="9" width="16.6640625" style="1" customWidth="1"/>
    <col min="10" max="10" width="18.6640625" style="1" customWidth="1"/>
    <col min="11" max="11" width="27.6640625" style="1" customWidth="1"/>
    <col min="12" max="12" width="9.88671875" style="1" customWidth="1"/>
    <col min="13" max="13" width="15.88671875" style="1" customWidth="1"/>
    <col min="14" max="14" width="13.33203125" style="1" customWidth="1"/>
    <col min="15" max="15" width="8.88671875" style="1"/>
    <col min="16" max="17" width="2.44140625" style="1" customWidth="1"/>
    <col min="18" max="18" width="8.88671875" style="1"/>
    <col min="19" max="19" width="16.44140625" style="1" customWidth="1"/>
    <col min="20" max="20" width="11.88671875" style="1" customWidth="1"/>
    <col min="21" max="21" width="5.6640625" style="1" customWidth="1"/>
    <col min="22" max="22" width="27.6640625" style="1" customWidth="1"/>
    <col min="23" max="23" width="18.6640625" style="1" customWidth="1"/>
    <col min="24" max="25" width="16.6640625" style="1" customWidth="1"/>
    <col min="26" max="26" width="18.6640625" style="1" customWidth="1"/>
    <col min="27" max="27" width="27.6640625" style="1" customWidth="1"/>
    <col min="28" max="28" width="18.33203125" style="1" customWidth="1"/>
    <col min="29" max="29" width="17.33203125" style="1" customWidth="1"/>
    <col min="30" max="30" width="13.88671875" style="1" customWidth="1"/>
    <col min="31" max="31" width="8.88671875" style="1"/>
    <col min="32" max="32" width="3.33203125" style="1" customWidth="1"/>
    <col min="33" max="61" width="8.88671875" style="1"/>
    <col min="62" max="63" width="15.5546875" style="1" bestFit="1" customWidth="1"/>
    <col min="64" max="64" width="4" style="1" customWidth="1"/>
    <col min="65" max="66" width="15.5546875" style="1" bestFit="1" customWidth="1"/>
    <col min="67" max="67" width="4.33203125" style="1" customWidth="1"/>
    <col min="68" max="68" width="14.44140625" style="1" customWidth="1"/>
    <col min="69" max="69" width="12.44140625" style="1" customWidth="1"/>
    <col min="70" max="70" width="8.88671875" style="1"/>
    <col min="71" max="71" width="77" style="1" bestFit="1" customWidth="1"/>
    <col min="72" max="72" width="12.44140625" style="1" customWidth="1"/>
    <col min="73" max="73" width="4.33203125" style="1" customWidth="1"/>
    <col min="74" max="16384" width="8.88671875" style="1"/>
  </cols>
  <sheetData>
    <row r="1" spans="1:91" ht="36.6" customHeight="1" thickTop="1" thickBot="1" x14ac:dyDescent="0.35">
      <c r="A1" s="240" t="s">
        <v>168</v>
      </c>
      <c r="B1" s="240"/>
      <c r="C1" s="28"/>
      <c r="D1" s="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1"/>
      <c r="S1" s="62"/>
      <c r="T1" s="62"/>
      <c r="U1" s="62"/>
      <c r="V1" s="62"/>
      <c r="W1" s="62"/>
      <c r="X1" s="62"/>
      <c r="Y1" s="70"/>
      <c r="Z1" s="62"/>
      <c r="AA1" s="62"/>
      <c r="AB1" s="62"/>
      <c r="AC1" s="62"/>
      <c r="AD1" s="62"/>
      <c r="AE1" s="63"/>
      <c r="AF1" s="28"/>
      <c r="AG1" s="28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1" ht="24.6" customHeight="1" thickTop="1" thickBot="1" x14ac:dyDescent="0.35">
      <c r="A2" s="240"/>
      <c r="B2" s="240"/>
      <c r="C2" s="28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1"/>
      <c r="S2" s="13"/>
      <c r="T2" s="13"/>
      <c r="U2" s="13"/>
      <c r="V2" s="13"/>
      <c r="W2" s="13"/>
      <c r="X2" s="228">
        <f>B29</f>
        <v>2.7869529401130886</v>
      </c>
      <c r="Y2" s="230" t="s">
        <v>163</v>
      </c>
      <c r="Z2" s="13"/>
      <c r="AA2" s="13"/>
      <c r="AB2" s="13"/>
      <c r="AC2" s="13"/>
      <c r="AD2" s="13"/>
      <c r="AE2" s="12"/>
      <c r="AF2" s="28"/>
      <c r="AG2" s="28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ht="19.2" customHeight="1" thickTop="1" thickBot="1" x14ac:dyDescent="0.35">
      <c r="A3" s="241" t="s">
        <v>167</v>
      </c>
      <c r="B3" s="241"/>
      <c r="C3" s="28"/>
      <c r="D3" s="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11"/>
      <c r="S3" s="13"/>
      <c r="T3" s="13"/>
      <c r="U3" s="13"/>
      <c r="V3" s="13"/>
      <c r="W3" s="13"/>
      <c r="X3" s="229"/>
      <c r="Y3" s="231"/>
      <c r="Z3" s="13"/>
      <c r="AA3" s="13"/>
      <c r="AB3" s="248">
        <f>AB6*100</f>
        <v>41.229485057798009</v>
      </c>
      <c r="AC3" s="245" t="s">
        <v>172</v>
      </c>
      <c r="AD3" s="13"/>
      <c r="AE3" s="12"/>
      <c r="AF3" s="28"/>
      <c r="AG3" s="28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1" ht="18.600000000000001" customHeight="1" thickTop="1" x14ac:dyDescent="0.3">
      <c r="A4" s="241"/>
      <c r="B4" s="241"/>
      <c r="C4" s="28"/>
      <c r="D4" s="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1"/>
      <c r="S4" s="13"/>
      <c r="T4" s="13"/>
      <c r="U4" s="13"/>
      <c r="V4" s="13"/>
      <c r="W4" s="13"/>
      <c r="X4" s="13"/>
      <c r="Y4" s="256"/>
      <c r="Z4" s="256"/>
      <c r="AA4" s="13"/>
      <c r="AB4" s="249"/>
      <c r="AC4" s="246"/>
      <c r="AD4" s="13"/>
      <c r="AE4" s="12"/>
      <c r="AF4" s="28"/>
      <c r="AG4" s="28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1" ht="18.600000000000001" customHeight="1" thickBot="1" x14ac:dyDescent="0.35">
      <c r="A5" s="241"/>
      <c r="B5" s="241"/>
      <c r="C5" s="28"/>
      <c r="D5" s="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"/>
      <c r="S5" s="13"/>
      <c r="T5" s="13"/>
      <c r="U5" s="13"/>
      <c r="V5" s="13"/>
      <c r="W5" s="13"/>
      <c r="X5" s="13"/>
      <c r="Y5" s="257"/>
      <c r="Z5" s="257"/>
      <c r="AA5" s="13"/>
      <c r="AB5" s="250"/>
      <c r="AC5" s="247"/>
      <c r="AD5" s="13"/>
      <c r="AE5" s="12"/>
      <c r="AF5" s="28"/>
      <c r="AG5" s="28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1" ht="85.95" customHeight="1" thickTop="1" thickBot="1" x14ac:dyDescent="0.35">
      <c r="A6" s="233" t="s">
        <v>170</v>
      </c>
      <c r="B6" s="234"/>
      <c r="C6" s="3"/>
      <c r="D6" s="3"/>
      <c r="E6" s="54"/>
      <c r="F6" s="55"/>
      <c r="G6" s="55"/>
      <c r="H6" s="55"/>
      <c r="I6" s="55"/>
      <c r="J6" s="55"/>
      <c r="K6" s="55"/>
      <c r="L6" s="55"/>
      <c r="M6" s="55"/>
      <c r="N6" s="55"/>
      <c r="O6" s="56"/>
      <c r="P6" s="3"/>
      <c r="Q6" s="3"/>
      <c r="R6" s="64"/>
      <c r="S6" s="60"/>
      <c r="T6" s="60"/>
      <c r="U6" s="60"/>
      <c r="V6" s="60"/>
      <c r="W6" s="60"/>
      <c r="X6" s="60"/>
      <c r="Y6" s="29"/>
      <c r="Z6" s="29"/>
      <c r="AA6" s="60"/>
      <c r="AB6" s="30">
        <f>B28</f>
        <v>0.4122948505779801</v>
      </c>
      <c r="AC6" s="31" t="s">
        <v>157</v>
      </c>
      <c r="AD6" s="60"/>
      <c r="AE6" s="65"/>
      <c r="AF6" s="3"/>
      <c r="AG6" s="3"/>
    </row>
    <row r="7" spans="1:91" ht="30.6" customHeight="1" thickTop="1" thickBot="1" x14ac:dyDescent="0.35">
      <c r="A7" s="25" t="s">
        <v>120</v>
      </c>
      <c r="B7" s="51" t="s">
        <v>6</v>
      </c>
      <c r="C7" s="28"/>
      <c r="D7" s="52">
        <f>VLOOKUP(B7,Tableshahr[],2,FALSE)</f>
        <v>3</v>
      </c>
      <c r="E7" s="11"/>
      <c r="F7" s="13"/>
      <c r="G7" s="13"/>
      <c r="H7" s="13"/>
      <c r="I7" s="15"/>
      <c r="J7" s="16"/>
      <c r="K7" s="17"/>
      <c r="L7" s="235"/>
      <c r="M7" s="236">
        <f>B8*B10</f>
        <v>1</v>
      </c>
      <c r="N7" s="238" t="s">
        <v>157</v>
      </c>
      <c r="O7" s="12"/>
      <c r="P7" s="28"/>
      <c r="Q7" s="28"/>
      <c r="R7" s="11"/>
      <c r="S7" s="228">
        <f>B26</f>
        <v>0.2772</v>
      </c>
      <c r="T7" s="238" t="s">
        <v>157</v>
      </c>
      <c r="U7" s="13"/>
      <c r="V7" s="32"/>
      <c r="W7" s="32"/>
      <c r="X7" s="33"/>
      <c r="Y7" s="15"/>
      <c r="Z7" s="16"/>
      <c r="AA7" s="17"/>
      <c r="AB7" s="255"/>
      <c r="AC7" s="242">
        <f>B23</f>
        <v>0.92400000000000004</v>
      </c>
      <c r="AD7" s="243" t="s">
        <v>157</v>
      </c>
      <c r="AE7" s="12"/>
      <c r="AF7" s="28"/>
      <c r="AG7" s="28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</row>
    <row r="8" spans="1:91" ht="43.95" customHeight="1" thickBot="1" x14ac:dyDescent="0.35">
      <c r="A8" s="75" t="s">
        <v>169</v>
      </c>
      <c r="B8" s="76">
        <f>VLOOKUP(D7,Tablemantagheh[],2,FALSE)</f>
        <v>1</v>
      </c>
      <c r="C8" s="28"/>
      <c r="D8" s="3"/>
      <c r="E8" s="11"/>
      <c r="F8" s="13"/>
      <c r="G8" s="13"/>
      <c r="H8" s="13"/>
      <c r="I8" s="18"/>
      <c r="J8" s="22"/>
      <c r="K8" s="19"/>
      <c r="L8" s="235"/>
      <c r="M8" s="237"/>
      <c r="N8" s="239"/>
      <c r="O8" s="12"/>
      <c r="P8" s="28"/>
      <c r="Q8" s="28"/>
      <c r="R8" s="11"/>
      <c r="S8" s="229"/>
      <c r="T8" s="239"/>
      <c r="U8" s="13"/>
      <c r="V8" s="34"/>
      <c r="W8" s="34"/>
      <c r="X8" s="35"/>
      <c r="Y8" s="18"/>
      <c r="Z8" s="22"/>
      <c r="AA8" s="19"/>
      <c r="AB8" s="255"/>
      <c r="AC8" s="229"/>
      <c r="AD8" s="244"/>
      <c r="AE8" s="12"/>
      <c r="AF8" s="28"/>
      <c r="AG8" s="28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</row>
    <row r="9" spans="1:91" ht="29.4" customHeight="1" thickTop="1" x14ac:dyDescent="0.9">
      <c r="A9" s="26" t="s">
        <v>122</v>
      </c>
      <c r="B9" s="49" t="s">
        <v>126</v>
      </c>
      <c r="C9" s="28"/>
      <c r="D9" s="3"/>
      <c r="E9" s="11"/>
      <c r="F9" s="253">
        <f>D25</f>
        <v>0.15</v>
      </c>
      <c r="G9" s="43" t="s">
        <v>165</v>
      </c>
      <c r="H9" s="36"/>
      <c r="I9" s="37"/>
      <c r="J9" s="13"/>
      <c r="K9" s="13"/>
      <c r="L9" s="13"/>
      <c r="M9" s="251">
        <f>M7*100</f>
        <v>100</v>
      </c>
      <c r="N9" s="238" t="s">
        <v>172</v>
      </c>
      <c r="O9" s="12"/>
      <c r="P9" s="28"/>
      <c r="Q9" s="28"/>
      <c r="R9" s="11"/>
      <c r="S9" s="228">
        <f>S7*100</f>
        <v>27.72</v>
      </c>
      <c r="T9" s="238" t="s">
        <v>172</v>
      </c>
      <c r="U9" s="13"/>
      <c r="V9" s="46"/>
      <c r="W9" s="45"/>
      <c r="X9" s="36"/>
      <c r="Y9" s="37"/>
      <c r="Z9" s="13"/>
      <c r="AA9" s="13"/>
      <c r="AB9" s="13"/>
      <c r="AC9" s="242">
        <f>AC7*100</f>
        <v>92.4</v>
      </c>
      <c r="AD9" s="243" t="s">
        <v>172</v>
      </c>
      <c r="AE9" s="12"/>
      <c r="AF9" s="28"/>
      <c r="AG9" s="28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</row>
    <row r="10" spans="1:91" ht="37.200000000000003" customHeight="1" thickBot="1" x14ac:dyDescent="0.4">
      <c r="A10" s="75" t="s">
        <v>123</v>
      </c>
      <c r="B10" s="76">
        <f>VLOOKUP(B9,Tablekhatar[],2,FALSE)</f>
        <v>1</v>
      </c>
      <c r="C10" s="28"/>
      <c r="D10" s="3"/>
      <c r="E10" s="11"/>
      <c r="F10" s="253"/>
      <c r="G10" s="41"/>
      <c r="H10" s="38"/>
      <c r="I10" s="39"/>
      <c r="J10" s="10"/>
      <c r="K10" s="13"/>
      <c r="L10" s="13"/>
      <c r="M10" s="252"/>
      <c r="N10" s="239"/>
      <c r="O10" s="12"/>
      <c r="P10" s="28"/>
      <c r="Q10" s="28"/>
      <c r="R10" s="11"/>
      <c r="S10" s="254"/>
      <c r="T10" s="239"/>
      <c r="U10" s="13"/>
      <c r="V10" s="47">
        <f>D25</f>
        <v>0.15</v>
      </c>
      <c r="W10" s="9"/>
      <c r="X10" s="38"/>
      <c r="Y10" s="39"/>
      <c r="Z10" s="10"/>
      <c r="AA10" s="13"/>
      <c r="AB10" s="13"/>
      <c r="AC10" s="229"/>
      <c r="AD10" s="244"/>
      <c r="AE10" s="12"/>
      <c r="AF10" s="28"/>
      <c r="AG10" s="28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</row>
    <row r="11" spans="1:91" ht="54" customHeight="1" thickTop="1" thickBot="1" x14ac:dyDescent="0.35">
      <c r="A11" s="5" t="s">
        <v>129</v>
      </c>
      <c r="B11" s="50">
        <f>(0.43*B8)+2.2</f>
        <v>2.6300000000000003</v>
      </c>
      <c r="C11" s="28"/>
      <c r="D11" s="3"/>
      <c r="E11" s="11"/>
      <c r="F11" s="42"/>
      <c r="G11" s="66">
        <f>B19</f>
        <v>8.5307656099481335</v>
      </c>
      <c r="H11" s="68" t="s">
        <v>164</v>
      </c>
      <c r="I11" s="39"/>
      <c r="J11" s="232" t="s">
        <v>166</v>
      </c>
      <c r="K11" s="10"/>
      <c r="L11" s="13"/>
      <c r="M11" s="13"/>
      <c r="N11" s="13"/>
      <c r="O11" s="12"/>
      <c r="P11" s="28"/>
      <c r="Q11" s="28"/>
      <c r="R11" s="11"/>
      <c r="S11" s="13"/>
      <c r="T11" s="13"/>
      <c r="U11" s="13"/>
      <c r="V11" s="9"/>
      <c r="W11" s="69">
        <f>B19</f>
        <v>8.5307656099481335</v>
      </c>
      <c r="X11" s="67" t="s">
        <v>164</v>
      </c>
      <c r="Y11" s="39"/>
      <c r="Z11" s="232" t="s">
        <v>166</v>
      </c>
      <c r="AA11" s="10"/>
      <c r="AB11" s="13"/>
      <c r="AC11" s="13"/>
      <c r="AD11" s="13"/>
      <c r="AE11" s="12"/>
      <c r="AF11" s="28"/>
      <c r="AG11" s="2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</row>
    <row r="12" spans="1:91" ht="36" x14ac:dyDescent="0.3">
      <c r="A12" s="26" t="s">
        <v>140</v>
      </c>
      <c r="B12" s="48" t="s">
        <v>136</v>
      </c>
      <c r="C12" s="28"/>
      <c r="D12" s="3"/>
      <c r="E12" s="11"/>
      <c r="F12" s="40"/>
      <c r="G12" s="13"/>
      <c r="H12" s="38"/>
      <c r="I12" s="39"/>
      <c r="J12" s="232"/>
      <c r="K12" s="12"/>
      <c r="L12" s="13"/>
      <c r="M12" s="13"/>
      <c r="N12" s="13"/>
      <c r="O12" s="12"/>
      <c r="P12" s="28"/>
      <c r="Q12" s="28"/>
      <c r="R12" s="11"/>
      <c r="S12" s="13"/>
      <c r="T12" s="13"/>
      <c r="U12" s="13"/>
      <c r="V12" s="44"/>
      <c r="W12" s="13"/>
      <c r="X12" s="38"/>
      <c r="Y12" s="39"/>
      <c r="Z12" s="232"/>
      <c r="AA12" s="12"/>
      <c r="AB12" s="13"/>
      <c r="AC12" s="13"/>
      <c r="AD12" s="13"/>
      <c r="AE12" s="12"/>
      <c r="AF12" s="28"/>
      <c r="AG12" s="28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227" t="s">
        <v>120</v>
      </c>
      <c r="BK12" s="227"/>
      <c r="BL12" s="4"/>
      <c r="BM12" s="227" t="s">
        <v>121</v>
      </c>
      <c r="BN12" s="227"/>
      <c r="BO12" s="4"/>
      <c r="BP12" s="227" t="s">
        <v>122</v>
      </c>
      <c r="BQ12" s="227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</row>
    <row r="13" spans="1:91" ht="46.8" x14ac:dyDescent="0.3">
      <c r="A13" s="75" t="s">
        <v>130</v>
      </c>
      <c r="B13" s="76">
        <f>VLOOKUP(B12,TableCe[],2,FALSE)</f>
        <v>1.1000000000000001</v>
      </c>
      <c r="C13" s="28"/>
      <c r="D13" s="3"/>
      <c r="E13" s="11"/>
      <c r="F13" s="11"/>
      <c r="G13" s="13"/>
      <c r="H13" s="38"/>
      <c r="I13" s="39"/>
      <c r="J13" s="232"/>
      <c r="K13" s="12"/>
      <c r="L13" s="13"/>
      <c r="M13" s="13"/>
      <c r="N13" s="13"/>
      <c r="O13" s="12"/>
      <c r="P13" s="28"/>
      <c r="Q13" s="28"/>
      <c r="R13" s="11"/>
      <c r="S13" s="13"/>
      <c r="T13" s="13"/>
      <c r="U13" s="13"/>
      <c r="V13" s="11"/>
      <c r="W13" s="13"/>
      <c r="X13" s="38"/>
      <c r="Y13" s="39"/>
      <c r="Z13" s="232"/>
      <c r="AA13" s="12"/>
      <c r="AB13" s="13"/>
      <c r="AC13" s="13"/>
      <c r="AD13" s="13"/>
      <c r="AE13" s="12"/>
      <c r="AF13" s="28"/>
      <c r="AG13" s="28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 t="s">
        <v>118</v>
      </c>
      <c r="BK13" s="4" t="s">
        <v>119</v>
      </c>
      <c r="BL13" s="4"/>
      <c r="BM13" s="4" t="s">
        <v>118</v>
      </c>
      <c r="BN13" s="4" t="s">
        <v>119</v>
      </c>
      <c r="BO13" s="4"/>
      <c r="BP13" s="4" t="s">
        <v>118</v>
      </c>
      <c r="BQ13" s="4" t="s">
        <v>119</v>
      </c>
      <c r="BR13" s="4"/>
      <c r="BS13" s="4" t="s">
        <v>118</v>
      </c>
      <c r="BT13" s="4" t="s">
        <v>119</v>
      </c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</row>
    <row r="14" spans="1:91" ht="36" x14ac:dyDescent="0.3">
      <c r="A14" s="26" t="s">
        <v>146</v>
      </c>
      <c r="B14" s="48" t="s">
        <v>143</v>
      </c>
      <c r="C14" s="28"/>
      <c r="D14" s="3"/>
      <c r="E14" s="11"/>
      <c r="F14" s="11"/>
      <c r="G14" s="13"/>
      <c r="H14" s="38"/>
      <c r="I14" s="39"/>
      <c r="J14" s="13"/>
      <c r="K14" s="12"/>
      <c r="L14" s="13"/>
      <c r="M14" s="13"/>
      <c r="N14" s="13"/>
      <c r="O14" s="12"/>
      <c r="P14" s="28"/>
      <c r="Q14" s="28"/>
      <c r="R14" s="11"/>
      <c r="S14" s="13"/>
      <c r="T14" s="13"/>
      <c r="U14" s="13"/>
      <c r="V14" s="11"/>
      <c r="W14" s="13"/>
      <c r="X14" s="38"/>
      <c r="Y14" s="39"/>
      <c r="Z14" s="13"/>
      <c r="AA14" s="12"/>
      <c r="AB14" s="13"/>
      <c r="AC14" s="13"/>
      <c r="AD14" s="13"/>
      <c r="AE14" s="12"/>
      <c r="AF14" s="28"/>
      <c r="AG14" s="28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 t="s">
        <v>0</v>
      </c>
      <c r="BK14" s="4">
        <v>5</v>
      </c>
      <c r="BL14" s="4"/>
      <c r="BM14" s="4">
        <v>1</v>
      </c>
      <c r="BN14" s="4">
        <v>0.25</v>
      </c>
      <c r="BO14" s="4"/>
      <c r="BP14" s="4" t="s">
        <v>124</v>
      </c>
      <c r="BQ14" s="4">
        <v>1.2</v>
      </c>
      <c r="BR14" s="4"/>
      <c r="BS14" s="4" t="s">
        <v>131</v>
      </c>
      <c r="BT14" s="4">
        <v>0.9</v>
      </c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</row>
    <row r="15" spans="1:91" ht="46.8" x14ac:dyDescent="0.3">
      <c r="A15" s="75" t="s">
        <v>145</v>
      </c>
      <c r="B15" s="76">
        <f>VLOOKUP(B14,TableCt[],2,FALSE)</f>
        <v>1.2</v>
      </c>
      <c r="C15" s="28"/>
      <c r="D15" s="3"/>
      <c r="E15" s="11"/>
      <c r="F15" s="11"/>
      <c r="G15" s="13"/>
      <c r="H15" s="38"/>
      <c r="I15" s="39"/>
      <c r="J15" s="13"/>
      <c r="K15" s="12"/>
      <c r="L15" s="13"/>
      <c r="M15" s="13"/>
      <c r="N15" s="13"/>
      <c r="O15" s="12"/>
      <c r="P15" s="28"/>
      <c r="Q15" s="28"/>
      <c r="R15" s="11"/>
      <c r="S15" s="13"/>
      <c r="T15" s="13"/>
      <c r="U15" s="13"/>
      <c r="V15" s="11"/>
      <c r="W15" s="13"/>
      <c r="X15" s="38"/>
      <c r="Y15" s="39"/>
      <c r="Z15" s="13"/>
      <c r="AA15" s="12"/>
      <c r="AB15" s="13"/>
      <c r="AC15" s="13"/>
      <c r="AD15" s="13"/>
      <c r="AE15" s="12"/>
      <c r="AF15" s="28"/>
      <c r="AG15" s="28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 t="s">
        <v>1</v>
      </c>
      <c r="BK15" s="4">
        <v>4</v>
      </c>
      <c r="BL15" s="4"/>
      <c r="BM15" s="4">
        <v>2</v>
      </c>
      <c r="BN15" s="4">
        <v>0.5</v>
      </c>
      <c r="BO15" s="4"/>
      <c r="BP15" s="4" t="s">
        <v>125</v>
      </c>
      <c r="BQ15" s="4">
        <v>1.1000000000000001</v>
      </c>
      <c r="BR15" s="4"/>
      <c r="BS15" s="4" t="s">
        <v>132</v>
      </c>
      <c r="BT15" s="4">
        <v>1</v>
      </c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</row>
    <row r="16" spans="1:91" ht="46.8" x14ac:dyDescent="0.3">
      <c r="A16" s="73" t="s">
        <v>151</v>
      </c>
      <c r="B16" s="71">
        <v>9</v>
      </c>
      <c r="C16" s="28"/>
      <c r="D16" s="3"/>
      <c r="E16" s="11"/>
      <c r="F16" s="11"/>
      <c r="G16" s="13"/>
      <c r="H16" s="38"/>
      <c r="I16" s="39"/>
      <c r="J16" s="13"/>
      <c r="K16" s="12"/>
      <c r="L16" s="13"/>
      <c r="M16" s="13"/>
      <c r="N16" s="13"/>
      <c r="O16" s="12"/>
      <c r="P16" s="28"/>
      <c r="Q16" s="28"/>
      <c r="R16" s="11"/>
      <c r="S16" s="13"/>
      <c r="T16" s="13"/>
      <c r="U16" s="13"/>
      <c r="V16" s="11"/>
      <c r="W16" s="13"/>
      <c r="X16" s="38"/>
      <c r="Y16" s="39"/>
      <c r="Z16" s="13"/>
      <c r="AA16" s="12"/>
      <c r="AB16" s="13"/>
      <c r="AC16" s="13"/>
      <c r="AD16" s="13"/>
      <c r="AE16" s="12"/>
      <c r="AF16" s="28"/>
      <c r="AG16" s="28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 t="s">
        <v>2</v>
      </c>
      <c r="BK16" s="4">
        <v>5</v>
      </c>
      <c r="BL16" s="4"/>
      <c r="BM16" s="4">
        <v>3</v>
      </c>
      <c r="BN16" s="4">
        <v>1</v>
      </c>
      <c r="BO16" s="4"/>
      <c r="BP16" s="4" t="s">
        <v>126</v>
      </c>
      <c r="BQ16" s="4">
        <v>1</v>
      </c>
      <c r="BR16" s="4"/>
      <c r="BS16" s="4" t="s">
        <v>133</v>
      </c>
      <c r="BT16" s="4">
        <v>1.2</v>
      </c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ht="46.8" x14ac:dyDescent="0.3">
      <c r="A17" s="73" t="s">
        <v>152</v>
      </c>
      <c r="B17" s="71">
        <v>7.5</v>
      </c>
      <c r="C17" s="28"/>
      <c r="D17" s="3"/>
      <c r="E17" s="11"/>
      <c r="F17" s="11"/>
      <c r="G17" s="13"/>
      <c r="H17" s="38"/>
      <c r="I17" s="39"/>
      <c r="J17" s="13"/>
      <c r="K17" s="12"/>
      <c r="L17" s="13"/>
      <c r="M17" s="13"/>
      <c r="N17" s="13"/>
      <c r="O17" s="12"/>
      <c r="P17" s="28"/>
      <c r="Q17" s="28"/>
      <c r="R17" s="11"/>
      <c r="S17" s="13"/>
      <c r="T17" s="13"/>
      <c r="U17" s="13"/>
      <c r="V17" s="11"/>
      <c r="W17" s="13"/>
      <c r="X17" s="38"/>
      <c r="Y17" s="39"/>
      <c r="Z17" s="13"/>
      <c r="AA17" s="12"/>
      <c r="AB17" s="13"/>
      <c r="AC17" s="13"/>
      <c r="AD17" s="13"/>
      <c r="AE17" s="12"/>
      <c r="AF17" s="28"/>
      <c r="AG17" s="28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 t="s">
        <v>3</v>
      </c>
      <c r="BK17" s="4">
        <v>2</v>
      </c>
      <c r="BL17" s="4"/>
      <c r="BM17" s="4">
        <v>4</v>
      </c>
      <c r="BN17" s="4">
        <v>1.5</v>
      </c>
      <c r="BO17" s="4"/>
      <c r="BP17" s="4" t="s">
        <v>127</v>
      </c>
      <c r="BQ17" s="4">
        <v>0.8</v>
      </c>
      <c r="BR17" s="4"/>
      <c r="BS17" s="4" t="s">
        <v>134</v>
      </c>
      <c r="BT17" s="4">
        <v>0.9</v>
      </c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ht="46.8" x14ac:dyDescent="0.3">
      <c r="A18" s="73" t="s">
        <v>153</v>
      </c>
      <c r="B18" s="71">
        <v>20</v>
      </c>
      <c r="C18" s="28"/>
      <c r="D18" s="3"/>
      <c r="E18" s="11"/>
      <c r="F18" s="11"/>
      <c r="G18" s="13"/>
      <c r="H18" s="38"/>
      <c r="I18" s="39"/>
      <c r="J18" s="13"/>
      <c r="K18" s="12"/>
      <c r="L18" s="13"/>
      <c r="M18" s="13"/>
      <c r="N18" s="13"/>
      <c r="O18" s="12"/>
      <c r="P18" s="28"/>
      <c r="Q18" s="28"/>
      <c r="R18" s="11"/>
      <c r="S18" s="13"/>
      <c r="T18" s="13"/>
      <c r="U18" s="13"/>
      <c r="V18" s="11"/>
      <c r="W18" s="13"/>
      <c r="X18" s="38"/>
      <c r="Y18" s="39"/>
      <c r="Z18" s="13"/>
      <c r="AA18" s="12"/>
      <c r="AB18" s="13"/>
      <c r="AC18" s="13"/>
      <c r="AD18" s="13"/>
      <c r="AE18" s="12"/>
      <c r="AF18" s="28"/>
      <c r="AG18" s="28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 t="s">
        <v>4</v>
      </c>
      <c r="BK18" s="4">
        <v>4</v>
      </c>
      <c r="BL18" s="4"/>
      <c r="BM18" s="4">
        <v>5</v>
      </c>
      <c r="BN18" s="4">
        <v>2</v>
      </c>
      <c r="BO18" s="4"/>
      <c r="BP18" s="4"/>
      <c r="BQ18" s="4"/>
      <c r="BR18" s="4"/>
      <c r="BS18" s="4" t="s">
        <v>135</v>
      </c>
      <c r="BT18" s="4">
        <v>1</v>
      </c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ht="46.8" x14ac:dyDescent="0.3">
      <c r="A19" s="74" t="s">
        <v>173</v>
      </c>
      <c r="B19" s="72">
        <f>DEGREES(ATAN((B16-B17)/(B18/2)))</f>
        <v>8.5307656099481335</v>
      </c>
      <c r="C19" s="28"/>
      <c r="D19" s="3"/>
      <c r="E19" s="11"/>
      <c r="F19" s="11"/>
      <c r="G19" s="14" t="s">
        <v>156</v>
      </c>
      <c r="H19" s="38"/>
      <c r="I19" s="39"/>
      <c r="J19" s="13"/>
      <c r="K19" s="12"/>
      <c r="L19" s="13"/>
      <c r="M19" s="13"/>
      <c r="N19" s="13"/>
      <c r="O19" s="12"/>
      <c r="P19" s="28"/>
      <c r="Q19" s="28"/>
      <c r="R19" s="11"/>
      <c r="S19" s="13"/>
      <c r="T19" s="13"/>
      <c r="U19" s="13"/>
      <c r="V19" s="11"/>
      <c r="W19" s="14" t="s">
        <v>171</v>
      </c>
      <c r="X19" s="38"/>
      <c r="Y19" s="39"/>
      <c r="Z19" s="13"/>
      <c r="AA19" s="12"/>
      <c r="AB19" s="13"/>
      <c r="AC19" s="13"/>
      <c r="AD19" s="13"/>
      <c r="AE19" s="12"/>
      <c r="AF19" s="28"/>
      <c r="AG19" s="28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 t="s">
        <v>5</v>
      </c>
      <c r="BK19" s="4">
        <v>4</v>
      </c>
      <c r="BL19" s="4"/>
      <c r="BM19" s="4">
        <v>6</v>
      </c>
      <c r="BN19" s="4">
        <v>3</v>
      </c>
      <c r="BO19" s="4"/>
      <c r="BP19" s="4"/>
      <c r="BQ19" s="4"/>
      <c r="BR19" s="4"/>
      <c r="BS19" s="4" t="s">
        <v>136</v>
      </c>
      <c r="BT19" s="4">
        <v>1.1000000000000001</v>
      </c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ht="43.2" customHeight="1" x14ac:dyDescent="0.3">
      <c r="A20" s="74" t="s">
        <v>149</v>
      </c>
      <c r="B20" s="48" t="s">
        <v>147</v>
      </c>
      <c r="C20" s="28"/>
      <c r="D20" s="3"/>
      <c r="E20" s="11"/>
      <c r="F20" s="11"/>
      <c r="G20" s="13"/>
      <c r="H20" s="38"/>
      <c r="I20" s="39"/>
      <c r="J20" s="13"/>
      <c r="K20" s="12"/>
      <c r="L20" s="13"/>
      <c r="M20" s="13"/>
      <c r="N20" s="13"/>
      <c r="O20" s="12"/>
      <c r="P20" s="28"/>
      <c r="Q20" s="28"/>
      <c r="R20" s="11"/>
      <c r="S20" s="13"/>
      <c r="T20" s="13"/>
      <c r="U20" s="13"/>
      <c r="V20" s="11"/>
      <c r="W20" s="13"/>
      <c r="X20" s="38"/>
      <c r="Y20" s="39"/>
      <c r="Z20" s="13"/>
      <c r="AA20" s="12"/>
      <c r="AB20" s="13"/>
      <c r="AC20" s="13"/>
      <c r="AD20" s="13"/>
      <c r="AE20" s="12"/>
      <c r="AF20" s="28"/>
      <c r="AG20" s="28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 t="s">
        <v>6</v>
      </c>
      <c r="BK20" s="4">
        <v>3</v>
      </c>
      <c r="BL20" s="4"/>
      <c r="BM20" s="4"/>
      <c r="BN20" s="4"/>
      <c r="BO20" s="4"/>
      <c r="BP20" s="4"/>
      <c r="BQ20" s="4"/>
      <c r="BR20" s="4"/>
      <c r="BS20" s="4" t="s">
        <v>137</v>
      </c>
      <c r="BT20" s="4">
        <v>0.8</v>
      </c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</row>
    <row r="21" spans="1:91" ht="43.2" customHeight="1" x14ac:dyDescent="0.3">
      <c r="A21" s="74" t="s">
        <v>162</v>
      </c>
      <c r="B21" s="50">
        <f>IF(AND(B20="سطح بام لغزنده و بدون مانع",B15=1),5,IF(AND(B20="سطح بام لغزنده و بدون مانع",B15=1.1),10,IF(AND(B20="سطح بام لغزنده و بدون مانع",B15&gt;1.1),15,IF(AND(B20="سطح بام غیر لغزنده و با مانع(سایر بام ها)",B15=1),30,IF(AND(B20="سطح بام غیر لغزنده و با مانع(سایر بام ها)",B15&gt;1),45)))))</f>
        <v>15</v>
      </c>
      <c r="C21" s="28"/>
      <c r="D21" s="3"/>
      <c r="E21" s="11"/>
      <c r="F21" s="13"/>
      <c r="G21" s="13"/>
      <c r="H21" s="13"/>
      <c r="I21" s="13"/>
      <c r="J21" s="13"/>
      <c r="K21" s="13"/>
      <c r="M21" s="13"/>
      <c r="N21" s="13"/>
      <c r="O21" s="12"/>
      <c r="P21" s="28"/>
      <c r="Q21" s="28"/>
      <c r="R21" s="11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2"/>
      <c r="AF21" s="28"/>
      <c r="AG21" s="28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 t="s">
        <v>7</v>
      </c>
      <c r="BK21" s="4">
        <v>5</v>
      </c>
      <c r="BL21" s="4"/>
      <c r="BM21" s="4"/>
      <c r="BN21" s="4"/>
      <c r="BO21" s="4"/>
      <c r="BP21" s="4"/>
      <c r="BQ21" s="4"/>
      <c r="BR21" s="4"/>
      <c r="BS21" s="4" t="s">
        <v>138</v>
      </c>
      <c r="BT21" s="4">
        <v>0.9</v>
      </c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</row>
    <row r="22" spans="1:91" ht="43.2" customHeight="1" thickBot="1" x14ac:dyDescent="0.35">
      <c r="A22" s="75" t="s">
        <v>150</v>
      </c>
      <c r="B22" s="77">
        <f>IF(B19&lt;B21,1,IF(AND(B19&gt;B21,B19&lt;70),(1-((B19-B21)/(70-B21))),IF(B19&gt;=70,0)))</f>
        <v>1</v>
      </c>
      <c r="C22" s="28"/>
      <c r="D22" s="3"/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28"/>
      <c r="Q22" s="28"/>
      <c r="R22" s="5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9"/>
      <c r="AF22" s="28"/>
      <c r="AG22" s="28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 t="s">
        <v>8</v>
      </c>
      <c r="BK22" s="4">
        <v>1</v>
      </c>
      <c r="BL22" s="4"/>
      <c r="BM22" s="4"/>
      <c r="BN22" s="4"/>
      <c r="BO22" s="4"/>
      <c r="BP22" s="4"/>
      <c r="BQ22" s="4"/>
      <c r="BR22" s="4"/>
      <c r="BS22" s="4" t="s">
        <v>139</v>
      </c>
      <c r="BT22" s="4">
        <v>1</v>
      </c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</row>
    <row r="23" spans="1:91" ht="55.2" customHeight="1" thickTop="1" x14ac:dyDescent="0.3">
      <c r="A23" s="6" t="s">
        <v>154</v>
      </c>
      <c r="B23" s="79">
        <f>0.7*B22*B15*B13*B10*B8</f>
        <v>0.92400000000000004</v>
      </c>
      <c r="C23" s="28"/>
      <c r="D23" s="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 t="s">
        <v>9</v>
      </c>
      <c r="BK23" s="4">
        <v>2</v>
      </c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</row>
    <row r="24" spans="1:91" ht="52.95" customHeight="1" x14ac:dyDescent="0.3">
      <c r="A24" s="6" t="s">
        <v>155</v>
      </c>
      <c r="B24" s="7">
        <f>IF(AND(B19&lt;15,B8&lt;=1),(B8*B10),IF(AND(B19&lt;15,B8&gt;1),B10,IF(B19&gt;15,"نیاز به بار حداقل برف نمی باشد")))</f>
        <v>1</v>
      </c>
      <c r="C24" s="28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10</v>
      </c>
      <c r="BK24" s="4">
        <v>4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</row>
    <row r="25" spans="1:91" ht="61.2" customHeight="1" thickBot="1" x14ac:dyDescent="0.35">
      <c r="A25" s="20" t="s">
        <v>158</v>
      </c>
      <c r="B25" s="21" t="str">
        <f>IF(AND(D25&gt;4%,D25&lt;60%),"مطابق شکل","نیاز به اعمال بار نامتوازن برف نمی باشد")</f>
        <v>مطابق شکل</v>
      </c>
      <c r="C25" s="28"/>
      <c r="D25" s="53">
        <f>((B16-B17)/(B18/2))</f>
        <v>0.15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 t="s">
        <v>11</v>
      </c>
      <c r="BK25" s="4">
        <v>2</v>
      </c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</row>
    <row r="26" spans="1:91" ht="77.400000000000006" customHeight="1" thickTop="1" x14ac:dyDescent="0.3">
      <c r="A26" s="2" t="s">
        <v>159</v>
      </c>
      <c r="B26" s="23">
        <f>0.3*B23</f>
        <v>0.2772</v>
      </c>
      <c r="C26" s="28"/>
      <c r="D26" s="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 t="s">
        <v>12</v>
      </c>
      <c r="BK26" s="4">
        <v>1</v>
      </c>
      <c r="BL26" s="4"/>
      <c r="BM26" s="4"/>
      <c r="BN26" s="4"/>
      <c r="BO26" s="4"/>
      <c r="BP26" s="4"/>
      <c r="BQ26" s="4"/>
      <c r="BR26" s="4"/>
      <c r="BS26" s="4" t="s">
        <v>118</v>
      </c>
      <c r="BT26" s="4" t="s">
        <v>119</v>
      </c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</row>
    <row r="27" spans="1:91" ht="79.2" customHeight="1" x14ac:dyDescent="0.3">
      <c r="A27" s="24" t="s">
        <v>161</v>
      </c>
      <c r="B27" s="23">
        <f>(0.12*((B18/2)^0.333333333)*(((100*B8)+50)^0.25)-0.5)</f>
        <v>0.40476833713956706</v>
      </c>
      <c r="C27" s="28"/>
      <c r="D27" s="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 t="s">
        <v>13</v>
      </c>
      <c r="BK27" s="4">
        <v>4</v>
      </c>
      <c r="BL27" s="4"/>
      <c r="BM27" s="4"/>
      <c r="BN27" s="4"/>
      <c r="BO27" s="4"/>
      <c r="BP27" s="4"/>
      <c r="BQ27" s="4"/>
      <c r="BR27" s="4"/>
      <c r="BS27" s="4" t="s">
        <v>141</v>
      </c>
      <c r="BT27" s="4">
        <v>1</v>
      </c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</row>
    <row r="28" spans="1:91" ht="75.599999999999994" customHeight="1" x14ac:dyDescent="0.3">
      <c r="A28" s="24" t="s">
        <v>128</v>
      </c>
      <c r="B28" s="27">
        <f>B11*B27*(D25^0.5)</f>
        <v>0.4122948505779801</v>
      </c>
      <c r="C28" s="28"/>
      <c r="D28" s="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 t="s">
        <v>14</v>
      </c>
      <c r="BK28" s="4">
        <v>3</v>
      </c>
      <c r="BL28" s="4"/>
      <c r="BM28" s="4"/>
      <c r="BN28" s="4"/>
      <c r="BO28" s="4"/>
      <c r="BP28" s="4"/>
      <c r="BQ28" s="4"/>
      <c r="BR28" s="4"/>
      <c r="BS28" s="4" t="s">
        <v>142</v>
      </c>
      <c r="BT28" s="4">
        <v>1.1000000000000001</v>
      </c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</row>
    <row r="29" spans="1:91" ht="82.2" customHeight="1" x14ac:dyDescent="0.3">
      <c r="A29" s="24" t="s">
        <v>160</v>
      </c>
      <c r="B29" s="23">
        <f>(8*B27)/(3*D25^0.5)</f>
        <v>2.7869529401130886</v>
      </c>
      <c r="C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8"/>
      <c r="Q29" s="7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 t="s">
        <v>15</v>
      </c>
      <c r="BK29" s="4">
        <v>2</v>
      </c>
      <c r="BL29" s="4"/>
      <c r="BM29" s="4"/>
      <c r="BN29" s="4"/>
      <c r="BO29" s="4"/>
      <c r="BP29" s="4"/>
      <c r="BQ29" s="4"/>
      <c r="BR29" s="4"/>
      <c r="BS29" s="4" t="s">
        <v>143</v>
      </c>
      <c r="BT29" s="4">
        <v>1.2</v>
      </c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</row>
    <row r="30" spans="1:91" ht="23.4" x14ac:dyDescent="0.3">
      <c r="A30" s="2"/>
      <c r="B30" s="2"/>
      <c r="C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8"/>
      <c r="Q30" s="7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 t="s">
        <v>16</v>
      </c>
      <c r="BK30" s="4">
        <v>3</v>
      </c>
      <c r="BL30" s="4"/>
      <c r="BM30" s="4"/>
      <c r="BN30" s="4"/>
      <c r="BO30" s="4"/>
      <c r="BP30" s="4"/>
      <c r="BQ30" s="4"/>
      <c r="BR30" s="4"/>
      <c r="BS30" s="4" t="s">
        <v>144</v>
      </c>
      <c r="BT30" s="4">
        <v>1.3</v>
      </c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</row>
    <row r="31" spans="1:91" ht="23.4" x14ac:dyDescent="0.3">
      <c r="A31" s="2"/>
      <c r="B31" s="2"/>
      <c r="C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8"/>
      <c r="Q31" s="7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 t="s">
        <v>17</v>
      </c>
      <c r="BK31" s="4">
        <v>5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</row>
    <row r="32" spans="1:91" ht="23.4" x14ac:dyDescent="0.3">
      <c r="A32" s="2"/>
      <c r="B32" s="2"/>
      <c r="C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8"/>
      <c r="Q32" s="78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 t="s">
        <v>18</v>
      </c>
      <c r="BK32" s="4">
        <v>5</v>
      </c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</row>
    <row r="33" spans="1:91" ht="23.4" x14ac:dyDescent="0.3">
      <c r="A33" s="2"/>
      <c r="B33" s="2"/>
      <c r="C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8"/>
      <c r="Q33" s="7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 t="s">
        <v>19</v>
      </c>
      <c r="BK33" s="4">
        <v>4</v>
      </c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</row>
    <row r="34" spans="1:91" ht="23.4" x14ac:dyDescent="0.3">
      <c r="A34" s="2"/>
      <c r="B34" s="2"/>
      <c r="C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8"/>
      <c r="Q34" s="7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 t="s">
        <v>20</v>
      </c>
      <c r="BK34" s="4">
        <v>3</v>
      </c>
      <c r="BL34" s="4"/>
      <c r="BM34" s="4"/>
      <c r="BN34" s="4"/>
      <c r="BO34" s="4"/>
      <c r="BP34" s="4"/>
      <c r="BQ34" s="4"/>
      <c r="BR34" s="4"/>
      <c r="BS34" s="4" t="s">
        <v>118</v>
      </c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</row>
    <row r="35" spans="1:91" ht="23.4" x14ac:dyDescent="0.3">
      <c r="A35" s="2"/>
      <c r="B35" s="2"/>
      <c r="C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8"/>
      <c r="Q35" s="7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 t="s">
        <v>21</v>
      </c>
      <c r="BK35" s="4">
        <v>2</v>
      </c>
      <c r="BL35" s="4"/>
      <c r="BM35" s="4"/>
      <c r="BN35" s="4"/>
      <c r="BO35" s="4"/>
      <c r="BP35" s="4"/>
      <c r="BQ35" s="4"/>
      <c r="BR35" s="4"/>
      <c r="BS35" s="4" t="s">
        <v>147</v>
      </c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</row>
    <row r="36" spans="1:91" ht="23.4" x14ac:dyDescent="0.3">
      <c r="A36" s="2"/>
      <c r="B36" s="2"/>
      <c r="C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8"/>
      <c r="Q36" s="7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 t="s">
        <v>22</v>
      </c>
      <c r="BK36" s="4">
        <v>5</v>
      </c>
      <c r="BL36" s="4"/>
      <c r="BM36" s="4"/>
      <c r="BN36" s="4"/>
      <c r="BO36" s="4"/>
      <c r="BP36" s="4"/>
      <c r="BQ36" s="4"/>
      <c r="BR36" s="4"/>
      <c r="BS36" s="4" t="s">
        <v>148</v>
      </c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</row>
    <row r="37" spans="1:91" ht="23.4" x14ac:dyDescent="0.3">
      <c r="A37" s="2"/>
      <c r="B37" s="2"/>
      <c r="C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  <c r="Q37" s="7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 t="s">
        <v>23</v>
      </c>
      <c r="BK37" s="4">
        <v>4</v>
      </c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</row>
    <row r="38" spans="1:91" ht="23.4" x14ac:dyDescent="0.3">
      <c r="A38" s="2"/>
      <c r="B38" s="2"/>
      <c r="C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8"/>
      <c r="Q38" s="78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 t="s">
        <v>24</v>
      </c>
      <c r="BK38" s="4">
        <v>4</v>
      </c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</row>
    <row r="39" spans="1:91" ht="23.4" x14ac:dyDescent="0.3">
      <c r="A39" s="2"/>
      <c r="B39" s="2"/>
      <c r="C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8"/>
      <c r="Q39" s="7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 t="s">
        <v>25</v>
      </c>
      <c r="BK39" s="4">
        <v>2</v>
      </c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</row>
    <row r="40" spans="1:91" ht="23.4" x14ac:dyDescent="0.3">
      <c r="A40" s="2"/>
      <c r="B40" s="2"/>
      <c r="C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8"/>
      <c r="Q40" s="7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 t="s">
        <v>26</v>
      </c>
      <c r="BK40" s="4">
        <v>2</v>
      </c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</row>
    <row r="41" spans="1:91" ht="23.4" x14ac:dyDescent="0.3">
      <c r="A41" s="2"/>
      <c r="B41" s="2"/>
      <c r="C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8"/>
      <c r="Q41" s="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 t="s">
        <v>27</v>
      </c>
      <c r="BK41" s="4">
        <v>2</v>
      </c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</row>
    <row r="42" spans="1:91" ht="23.4" x14ac:dyDescent="0.3">
      <c r="A42" s="2"/>
      <c r="B42" s="2"/>
      <c r="C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8"/>
      <c r="Q42" s="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 t="s">
        <v>28</v>
      </c>
      <c r="BK42" s="4">
        <v>1</v>
      </c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</row>
    <row r="43" spans="1:91" ht="23.4" x14ac:dyDescent="0.3">
      <c r="A43" s="2"/>
      <c r="B43" s="2"/>
      <c r="C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8"/>
      <c r="Q43" s="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 t="s">
        <v>29</v>
      </c>
      <c r="BK43" s="4">
        <v>1</v>
      </c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</row>
    <row r="44" spans="1:91" ht="23.4" x14ac:dyDescent="0.3">
      <c r="A44" s="2"/>
      <c r="B44" s="2"/>
      <c r="C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8"/>
      <c r="Q44" s="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 t="s">
        <v>30</v>
      </c>
      <c r="BK44" s="4">
        <v>1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</row>
    <row r="45" spans="1:91" ht="23.4" x14ac:dyDescent="0.3">
      <c r="A45" s="2"/>
      <c r="B45" s="2"/>
      <c r="C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 t="s">
        <v>31</v>
      </c>
      <c r="BK45" s="4">
        <v>4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</row>
    <row r="46" spans="1:91" ht="23.4" x14ac:dyDescent="0.3">
      <c r="A46" s="2"/>
      <c r="B46" s="2"/>
      <c r="C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8"/>
      <c r="Q46" s="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 t="s">
        <v>32</v>
      </c>
      <c r="BK46" s="4">
        <v>2</v>
      </c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</row>
    <row r="47" spans="1:91" ht="23.4" x14ac:dyDescent="0.3">
      <c r="A47" s="2"/>
      <c r="B47" s="2"/>
      <c r="C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8"/>
      <c r="Q47" s="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 t="s">
        <v>33</v>
      </c>
      <c r="BK47" s="4">
        <v>5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</row>
    <row r="48" spans="1:91" ht="23.4" x14ac:dyDescent="0.3">
      <c r="A48" s="2"/>
      <c r="B48" s="2"/>
      <c r="C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8"/>
      <c r="Q48" s="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 t="s">
        <v>34</v>
      </c>
      <c r="BK48" s="4">
        <v>4</v>
      </c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</row>
    <row r="49" spans="1:91" ht="23.4" x14ac:dyDescent="0.3">
      <c r="A49" s="2"/>
      <c r="B49" s="2"/>
      <c r="C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8"/>
      <c r="Q49" s="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 t="s">
        <v>35</v>
      </c>
      <c r="BK49" s="4">
        <v>4</v>
      </c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</row>
    <row r="50" spans="1:91" ht="23.4" x14ac:dyDescent="0.3">
      <c r="A50" s="2"/>
      <c r="B50" s="2"/>
      <c r="C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8"/>
      <c r="Q50" s="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 t="s">
        <v>36</v>
      </c>
      <c r="BK50" s="4">
        <v>3</v>
      </c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</row>
    <row r="51" spans="1:91" ht="23.4" x14ac:dyDescent="0.3">
      <c r="A51" s="2"/>
      <c r="B51" s="2"/>
      <c r="C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8"/>
      <c r="Q51" s="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 t="s">
        <v>37</v>
      </c>
      <c r="BK51" s="4">
        <v>4</v>
      </c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</row>
    <row r="52" spans="1:91" ht="23.4" x14ac:dyDescent="0.3">
      <c r="A52" s="2"/>
      <c r="B52" s="2"/>
      <c r="C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8"/>
      <c r="Q52" s="8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 t="s">
        <v>38</v>
      </c>
      <c r="BK52" s="4">
        <v>4</v>
      </c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1:91" ht="23.4" x14ac:dyDescent="0.3">
      <c r="A53" s="2"/>
      <c r="B53" s="2"/>
      <c r="C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8"/>
      <c r="Q53" s="8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39</v>
      </c>
      <c r="BK53" s="4">
        <v>1</v>
      </c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</row>
    <row r="54" spans="1:91" ht="23.4" x14ac:dyDescent="0.3">
      <c r="A54" s="2"/>
      <c r="B54" s="2"/>
      <c r="C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8"/>
      <c r="Q54" s="8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 t="s">
        <v>40</v>
      </c>
      <c r="BK54" s="4">
        <v>4</v>
      </c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</row>
    <row r="55" spans="1:91" ht="23.4" x14ac:dyDescent="0.3">
      <c r="A55" s="2"/>
      <c r="B55" s="2"/>
      <c r="C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8"/>
      <c r="Q55" s="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 t="s">
        <v>41</v>
      </c>
      <c r="BK55" s="4">
        <v>2</v>
      </c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</row>
    <row r="56" spans="1:91" ht="23.4" x14ac:dyDescent="0.3">
      <c r="A56" s="2"/>
      <c r="B56" s="2"/>
      <c r="C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8"/>
      <c r="Q56" s="8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 t="s">
        <v>42</v>
      </c>
      <c r="BK56" s="4">
        <v>1</v>
      </c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</row>
    <row r="57" spans="1:91" ht="23.4" x14ac:dyDescent="0.3">
      <c r="A57" s="2"/>
      <c r="B57" s="2"/>
      <c r="C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8"/>
      <c r="Q57" s="8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 t="s">
        <v>43</v>
      </c>
      <c r="BK57" s="4">
        <v>1</v>
      </c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 ht="23.4" x14ac:dyDescent="0.3">
      <c r="A58" s="2"/>
      <c r="B58" s="2"/>
      <c r="C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8"/>
      <c r="Q58" s="8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 t="s">
        <v>44</v>
      </c>
      <c r="BK58" s="4">
        <v>4</v>
      </c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 ht="23.4" x14ac:dyDescent="0.3">
      <c r="A59" s="2"/>
      <c r="B59" s="2"/>
      <c r="C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8"/>
      <c r="Q59" s="8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 t="s">
        <v>45</v>
      </c>
      <c r="BK59" s="4">
        <v>4</v>
      </c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 ht="23.4" x14ac:dyDescent="0.3">
      <c r="A60" s="2"/>
      <c r="B60" s="2"/>
      <c r="C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8"/>
      <c r="Q60" s="8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 t="s">
        <v>46</v>
      </c>
      <c r="BK60" s="4">
        <v>4</v>
      </c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 ht="23.4" x14ac:dyDescent="0.3">
      <c r="A61" s="2"/>
      <c r="B61" s="2"/>
      <c r="C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8"/>
      <c r="Q61" s="8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 t="s">
        <v>47</v>
      </c>
      <c r="BK61" s="4">
        <v>5</v>
      </c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 ht="23.4" x14ac:dyDescent="0.3">
      <c r="A62" s="2"/>
      <c r="B62" s="2"/>
      <c r="C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8"/>
      <c r="Q62" s="8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 t="s">
        <v>48</v>
      </c>
      <c r="BK62" s="4">
        <v>1</v>
      </c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 ht="23.4" x14ac:dyDescent="0.3">
      <c r="A63" s="2"/>
      <c r="B63" s="2"/>
      <c r="C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8"/>
      <c r="Q63" s="8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 t="s">
        <v>49</v>
      </c>
      <c r="BK63" s="4">
        <v>2</v>
      </c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 ht="23.4" x14ac:dyDescent="0.3">
      <c r="A64" s="2"/>
      <c r="B64" s="2"/>
      <c r="C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8"/>
      <c r="Q64" s="8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 t="s">
        <v>50</v>
      </c>
      <c r="BK64" s="4">
        <v>4</v>
      </c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 ht="23.4" x14ac:dyDescent="0.3">
      <c r="A65" s="2"/>
      <c r="B65" s="2"/>
      <c r="C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8"/>
      <c r="Q65" s="8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 t="s">
        <v>51</v>
      </c>
      <c r="BK65" s="4">
        <v>5</v>
      </c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 ht="23.4" x14ac:dyDescent="0.3">
      <c r="A66" s="2"/>
      <c r="B66" s="2"/>
      <c r="C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8"/>
      <c r="Q66" s="8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 t="s">
        <v>52</v>
      </c>
      <c r="BK66" s="4">
        <v>5</v>
      </c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 ht="23.4" x14ac:dyDescent="0.3">
      <c r="A67" s="2"/>
      <c r="B67" s="2"/>
      <c r="C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8"/>
      <c r="Q67" s="8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 t="s">
        <v>53</v>
      </c>
      <c r="BK67" s="4">
        <v>3</v>
      </c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 ht="23.4" x14ac:dyDescent="0.3">
      <c r="A68" s="2"/>
      <c r="B68" s="2"/>
      <c r="C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8"/>
      <c r="Q68" s="8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 t="s">
        <v>54</v>
      </c>
      <c r="BK68" s="4">
        <v>3</v>
      </c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 ht="23.4" x14ac:dyDescent="0.3">
      <c r="A69" s="2"/>
      <c r="B69" s="2"/>
      <c r="C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8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 t="s">
        <v>55</v>
      </c>
      <c r="BK69" s="4">
        <v>2</v>
      </c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 ht="23.4" x14ac:dyDescent="0.3">
      <c r="A70" s="2"/>
      <c r="B70" s="2"/>
      <c r="C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8"/>
      <c r="Q70" s="8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 t="s">
        <v>56</v>
      </c>
      <c r="BK70" s="4">
        <v>4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 ht="23.4" x14ac:dyDescent="0.3">
      <c r="A71" s="2"/>
      <c r="B71" s="2"/>
      <c r="C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8"/>
      <c r="Q71" s="8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 t="s">
        <v>57</v>
      </c>
      <c r="BK71" s="4">
        <v>2</v>
      </c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 ht="23.4" x14ac:dyDescent="0.3">
      <c r="A72" s="2"/>
      <c r="B72" s="2"/>
      <c r="C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8"/>
      <c r="Q72" s="8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 t="s">
        <v>58</v>
      </c>
      <c r="BK72" s="4">
        <v>2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 ht="23.4" x14ac:dyDescent="0.3">
      <c r="A73" s="2"/>
      <c r="B73" s="2"/>
      <c r="C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8"/>
      <c r="Q73" s="8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 t="s">
        <v>59</v>
      </c>
      <c r="BK73" s="4">
        <v>5</v>
      </c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</row>
    <row r="74" spans="1:91" ht="23.4" x14ac:dyDescent="0.3">
      <c r="A74" s="2"/>
      <c r="B74" s="2"/>
      <c r="C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8"/>
      <c r="Q74" s="8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 t="s">
        <v>60</v>
      </c>
      <c r="BK74" s="4">
        <v>3</v>
      </c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 ht="23.4" x14ac:dyDescent="0.3">
      <c r="A75" s="2"/>
      <c r="B75" s="2"/>
      <c r="C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8"/>
      <c r="Q75" s="8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 t="s">
        <v>61</v>
      </c>
      <c r="BK75" s="4">
        <v>4</v>
      </c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 x14ac:dyDescent="0.3">
      <c r="C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8"/>
      <c r="Q76" s="8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 t="s">
        <v>62</v>
      </c>
      <c r="BK76" s="4">
        <v>2</v>
      </c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 x14ac:dyDescent="0.3">
      <c r="C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8"/>
      <c r="Q77" s="8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 t="s">
        <v>63</v>
      </c>
      <c r="BK77" s="4">
        <v>5</v>
      </c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 x14ac:dyDescent="0.3">
      <c r="C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8"/>
      <c r="Q78" s="8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 t="s">
        <v>64</v>
      </c>
      <c r="BK78" s="4">
        <v>4</v>
      </c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 x14ac:dyDescent="0.3">
      <c r="C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8"/>
      <c r="Q79" s="8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 t="s">
        <v>65</v>
      </c>
      <c r="BK79" s="4">
        <v>3</v>
      </c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 x14ac:dyDescent="0.3">
      <c r="C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8"/>
      <c r="Q80" s="8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 t="s">
        <v>66</v>
      </c>
      <c r="BK80" s="4">
        <v>4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3:91" x14ac:dyDescent="0.3">
      <c r="C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8"/>
      <c r="Q81" s="8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 t="s">
        <v>67</v>
      </c>
      <c r="BK81" s="4">
        <v>1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3:91" x14ac:dyDescent="0.3">
      <c r="C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8"/>
      <c r="Q82" s="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 t="s">
        <v>68</v>
      </c>
      <c r="BK82" s="4">
        <v>3</v>
      </c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3:91" x14ac:dyDescent="0.3">
      <c r="C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8"/>
      <c r="Q83" s="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 t="s">
        <v>69</v>
      </c>
      <c r="BK83" s="4">
        <v>3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3:91" x14ac:dyDescent="0.3">
      <c r="C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8"/>
      <c r="Q84" s="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 t="s">
        <v>70</v>
      </c>
      <c r="BK84" s="4">
        <v>6</v>
      </c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3:91" x14ac:dyDescent="0.3">
      <c r="C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8"/>
      <c r="Q85" s="8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 t="s">
        <v>71</v>
      </c>
      <c r="BK85" s="4">
        <v>5</v>
      </c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3:91" x14ac:dyDescent="0.3">
      <c r="C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8"/>
      <c r="Q86" s="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 t="s">
        <v>72</v>
      </c>
      <c r="BK86" s="4">
        <v>3</v>
      </c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3:91" x14ac:dyDescent="0.3">
      <c r="C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8"/>
      <c r="Q87" s="8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 t="s">
        <v>73</v>
      </c>
      <c r="BK87" s="4">
        <v>4</v>
      </c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3:91" x14ac:dyDescent="0.3">
      <c r="C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8"/>
      <c r="Q88" s="8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 t="s">
        <v>74</v>
      </c>
      <c r="BK88" s="4">
        <v>4</v>
      </c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3:91" x14ac:dyDescent="0.3">
      <c r="C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8"/>
      <c r="Q89" s="8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 t="s">
        <v>75</v>
      </c>
      <c r="BK89" s="4">
        <v>3</v>
      </c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3:91" x14ac:dyDescent="0.3">
      <c r="C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8"/>
      <c r="Q90" s="8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 t="s">
        <v>76</v>
      </c>
      <c r="BK90" s="4">
        <v>3</v>
      </c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3:91" x14ac:dyDescent="0.3">
      <c r="C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8"/>
      <c r="Q91" s="8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 t="s">
        <v>77</v>
      </c>
      <c r="BK91" s="4">
        <v>4</v>
      </c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  <row r="92" spans="3:91" x14ac:dyDescent="0.3">
      <c r="C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8"/>
      <c r="Q92" s="8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 t="s">
        <v>78</v>
      </c>
      <c r="BK92" s="4">
        <v>3</v>
      </c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</row>
    <row r="93" spans="3:91" x14ac:dyDescent="0.3">
      <c r="C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8"/>
      <c r="Q93" s="8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 t="s">
        <v>79</v>
      </c>
      <c r="BK93" s="4">
        <v>2</v>
      </c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</row>
    <row r="94" spans="3:91" x14ac:dyDescent="0.3">
      <c r="C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8"/>
      <c r="Q94" s="8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 t="s">
        <v>80</v>
      </c>
      <c r="BK94" s="4">
        <v>2</v>
      </c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</row>
    <row r="95" spans="3:91" x14ac:dyDescent="0.3">
      <c r="C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8"/>
      <c r="Q95" s="8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 t="s">
        <v>81</v>
      </c>
      <c r="BK95" s="4">
        <v>3</v>
      </c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</row>
    <row r="96" spans="3:91" x14ac:dyDescent="0.3">
      <c r="C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8"/>
      <c r="Q96" s="8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 t="s">
        <v>82</v>
      </c>
      <c r="BK96" s="4">
        <v>4</v>
      </c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</row>
    <row r="97" spans="3:91" x14ac:dyDescent="0.3">
      <c r="C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8"/>
      <c r="Q97" s="8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 t="s">
        <v>83</v>
      </c>
      <c r="BK97" s="4">
        <v>2</v>
      </c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</row>
    <row r="98" spans="3:91" x14ac:dyDescent="0.3">
      <c r="C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8"/>
      <c r="Q98" s="8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 t="s">
        <v>84</v>
      </c>
      <c r="BK98" s="4">
        <v>4</v>
      </c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</row>
    <row r="99" spans="3:91" x14ac:dyDescent="0.3">
      <c r="C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8"/>
      <c r="Q99" s="8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 t="s">
        <v>85</v>
      </c>
      <c r="BK99" s="4">
        <v>4</v>
      </c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</row>
    <row r="100" spans="3:91" x14ac:dyDescent="0.3">
      <c r="C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8"/>
      <c r="Q100" s="8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 t="s">
        <v>86</v>
      </c>
      <c r="BK100" s="4">
        <v>4</v>
      </c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</row>
    <row r="101" spans="3:91" x14ac:dyDescent="0.3">
      <c r="C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8"/>
      <c r="Q101" s="8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 t="s">
        <v>87</v>
      </c>
      <c r="BK101" s="4">
        <v>3</v>
      </c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</row>
    <row r="102" spans="3:91" x14ac:dyDescent="0.3">
      <c r="C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8"/>
      <c r="Q102" s="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 t="s">
        <v>88</v>
      </c>
      <c r="BK102" s="4">
        <v>4</v>
      </c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</row>
    <row r="103" spans="3:91" x14ac:dyDescent="0.3">
      <c r="C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8"/>
      <c r="Q103" s="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 t="s">
        <v>89</v>
      </c>
      <c r="BK103" s="4">
        <v>3</v>
      </c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</row>
    <row r="104" spans="3:91" x14ac:dyDescent="0.3">
      <c r="C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8"/>
      <c r="Q104" s="8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 t="s">
        <v>90</v>
      </c>
      <c r="BK104" s="4">
        <v>2</v>
      </c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</row>
    <row r="105" spans="3:91" x14ac:dyDescent="0.3">
      <c r="C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8"/>
      <c r="Q105" s="8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 t="s">
        <v>91</v>
      </c>
      <c r="BK105" s="4">
        <v>4</v>
      </c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</row>
    <row r="106" spans="3:91" x14ac:dyDescent="0.3">
      <c r="C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8"/>
      <c r="Q106" s="8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 t="s">
        <v>92</v>
      </c>
      <c r="BK106" s="4">
        <v>3</v>
      </c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</row>
    <row r="107" spans="3:91" x14ac:dyDescent="0.3">
      <c r="C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8"/>
      <c r="Q107" s="8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 t="s">
        <v>93</v>
      </c>
      <c r="BK107" s="4">
        <v>4</v>
      </c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</row>
    <row r="108" spans="3:91" x14ac:dyDescent="0.3">
      <c r="C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8"/>
      <c r="Q108" s="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 t="s">
        <v>94</v>
      </c>
      <c r="BK108" s="4">
        <v>4</v>
      </c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</row>
    <row r="109" spans="3:91" x14ac:dyDescent="0.3">
      <c r="C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8"/>
      <c r="Q109" s="8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 t="s">
        <v>95</v>
      </c>
      <c r="BK109" s="4">
        <v>1</v>
      </c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</row>
    <row r="110" spans="3:91" x14ac:dyDescent="0.3">
      <c r="C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8"/>
      <c r="Q110" s="8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 t="s">
        <v>96</v>
      </c>
      <c r="BK110" s="4">
        <v>6</v>
      </c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3:91" x14ac:dyDescent="0.3">
      <c r="C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8"/>
      <c r="Q111" s="8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 t="s">
        <v>97</v>
      </c>
      <c r="BK111" s="4">
        <v>3</v>
      </c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</row>
    <row r="112" spans="3:91" x14ac:dyDescent="0.3">
      <c r="C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8"/>
      <c r="Q112" s="8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 t="s">
        <v>98</v>
      </c>
      <c r="BK112" s="4">
        <v>3</v>
      </c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</row>
    <row r="113" spans="3:91" x14ac:dyDescent="0.3">
      <c r="C113" s="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8"/>
      <c r="Q113" s="8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 t="s">
        <v>99</v>
      </c>
      <c r="BK113" s="4">
        <v>5</v>
      </c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</row>
    <row r="114" spans="3:91" x14ac:dyDescent="0.3">
      <c r="C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8"/>
      <c r="Q114" s="8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 t="s">
        <v>100</v>
      </c>
      <c r="BK114" s="4">
        <v>4</v>
      </c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</row>
    <row r="115" spans="3:91" x14ac:dyDescent="0.3">
      <c r="C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8"/>
      <c r="Q115" s="8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 t="s">
        <v>101</v>
      </c>
      <c r="BK115" s="4">
        <v>2</v>
      </c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</row>
    <row r="116" spans="3:91" x14ac:dyDescent="0.3">
      <c r="C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8"/>
      <c r="Q116" s="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 t="s">
        <v>102</v>
      </c>
      <c r="BK116" s="4">
        <v>1</v>
      </c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</row>
    <row r="117" spans="3:91" x14ac:dyDescent="0.3">
      <c r="C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8"/>
      <c r="Q117" s="8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 t="s">
        <v>103</v>
      </c>
      <c r="BK117" s="4">
        <v>4</v>
      </c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</row>
    <row r="118" spans="3:91" x14ac:dyDescent="0.3">
      <c r="C118" s="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8"/>
      <c r="Q118" s="8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 t="s">
        <v>104</v>
      </c>
      <c r="BK118" s="4">
        <v>4</v>
      </c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</row>
    <row r="119" spans="3:91" x14ac:dyDescent="0.3">
      <c r="C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8"/>
      <c r="Q119" s="8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 t="s">
        <v>105</v>
      </c>
      <c r="BK119" s="4">
        <v>5</v>
      </c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</row>
    <row r="120" spans="3:91" x14ac:dyDescent="0.3">
      <c r="C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8"/>
      <c r="Q120" s="8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 t="s">
        <v>106</v>
      </c>
      <c r="BK120" s="4">
        <v>3</v>
      </c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</row>
    <row r="121" spans="3:91" x14ac:dyDescent="0.3">
      <c r="C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8"/>
      <c r="Q121" s="8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 t="s">
        <v>107</v>
      </c>
      <c r="BK121" s="4">
        <v>4</v>
      </c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</row>
    <row r="122" spans="3:91" x14ac:dyDescent="0.3">
      <c r="C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8"/>
      <c r="Q122" s="8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 t="s">
        <v>108</v>
      </c>
      <c r="BK122" s="4">
        <v>4</v>
      </c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</row>
    <row r="123" spans="3:91" x14ac:dyDescent="0.3">
      <c r="C123" s="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8"/>
      <c r="Q123" s="8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 t="s">
        <v>109</v>
      </c>
      <c r="BK123" s="4">
        <v>4</v>
      </c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</row>
    <row r="124" spans="3:91" x14ac:dyDescent="0.3">
      <c r="C124" s="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8"/>
      <c r="Q124" s="8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 t="s">
        <v>110</v>
      </c>
      <c r="BK124" s="4">
        <v>4</v>
      </c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</row>
    <row r="125" spans="3:91" x14ac:dyDescent="0.3">
      <c r="C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8"/>
      <c r="Q125" s="8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 t="s">
        <v>111</v>
      </c>
      <c r="BK125" s="4">
        <v>2</v>
      </c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</row>
    <row r="126" spans="3:91" x14ac:dyDescent="0.3">
      <c r="C126" s="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8"/>
      <c r="Q126" s="8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 t="s">
        <v>112</v>
      </c>
      <c r="BK126" s="4">
        <v>4</v>
      </c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</row>
    <row r="127" spans="3:91" x14ac:dyDescent="0.3">
      <c r="C127" s="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8"/>
      <c r="Q127" s="8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 t="s">
        <v>113</v>
      </c>
      <c r="BK127" s="4">
        <v>2</v>
      </c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</row>
    <row r="128" spans="3:91" x14ac:dyDescent="0.3">
      <c r="C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8"/>
      <c r="Q128" s="8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 t="s">
        <v>114</v>
      </c>
      <c r="BK128" s="4">
        <v>4</v>
      </c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</row>
    <row r="129" spans="3:91" x14ac:dyDescent="0.3">
      <c r="C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8"/>
      <c r="Q129" s="8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 t="s">
        <v>115</v>
      </c>
      <c r="BK129" s="4">
        <v>4</v>
      </c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</row>
    <row r="130" spans="3:91" x14ac:dyDescent="0.3">
      <c r="C130" s="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8"/>
      <c r="Q130" s="8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 t="s">
        <v>116</v>
      </c>
      <c r="BK130" s="4">
        <v>4</v>
      </c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</row>
    <row r="131" spans="3:91" x14ac:dyDescent="0.3">
      <c r="C131" s="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8"/>
      <c r="Q131" s="8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 t="s">
        <v>117</v>
      </c>
      <c r="BK131" s="4">
        <v>2</v>
      </c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</row>
    <row r="132" spans="3:91" x14ac:dyDescent="0.3">
      <c r="C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8"/>
      <c r="Q132" s="8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</row>
    <row r="133" spans="3:91" x14ac:dyDescent="0.3">
      <c r="C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8"/>
      <c r="Q133" s="8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</row>
    <row r="134" spans="3:91" x14ac:dyDescent="0.3">
      <c r="C134" s="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8"/>
      <c r="Q134" s="8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</row>
    <row r="135" spans="3:91" x14ac:dyDescent="0.3">
      <c r="C135" s="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8"/>
      <c r="Q135" s="8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</row>
    <row r="136" spans="3:91" x14ac:dyDescent="0.3">
      <c r="C136" s="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8"/>
      <c r="Q136" s="8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</row>
    <row r="137" spans="3:91" x14ac:dyDescent="0.3">
      <c r="C137" s="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8"/>
      <c r="Q137" s="8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</row>
    <row r="138" spans="3:91" x14ac:dyDescent="0.3">
      <c r="C138" s="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8"/>
      <c r="Q138" s="8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</row>
    <row r="139" spans="3:91" x14ac:dyDescent="0.3">
      <c r="C139" s="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8"/>
      <c r="Q139" s="8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</row>
    <row r="140" spans="3:91" x14ac:dyDescent="0.3">
      <c r="C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8"/>
      <c r="Q140" s="8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</row>
    <row r="141" spans="3:91" x14ac:dyDescent="0.3">
      <c r="C141" s="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8"/>
      <c r="Q141" s="8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</row>
    <row r="142" spans="3:91" x14ac:dyDescent="0.3">
      <c r="C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8"/>
      <c r="Q142" s="8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</row>
    <row r="143" spans="3:91" x14ac:dyDescent="0.3">
      <c r="C143" s="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8"/>
      <c r="Q143" s="8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</row>
    <row r="144" spans="3:91" x14ac:dyDescent="0.3">
      <c r="C144" s="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8"/>
      <c r="Q144" s="8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</row>
    <row r="145" spans="3:91" x14ac:dyDescent="0.3">
      <c r="C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8"/>
      <c r="Q145" s="8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</row>
    <row r="146" spans="3:91" x14ac:dyDescent="0.3">
      <c r="C146" s="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8"/>
      <c r="Q146" s="8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</row>
    <row r="147" spans="3:91" x14ac:dyDescent="0.3">
      <c r="C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8"/>
      <c r="Q147" s="8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</row>
    <row r="148" spans="3:91" x14ac:dyDescent="0.3">
      <c r="C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8"/>
      <c r="Q148" s="8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</row>
    <row r="149" spans="3:91" x14ac:dyDescent="0.3">
      <c r="C149" s="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8"/>
      <c r="Q149" s="8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</row>
    <row r="150" spans="3:91" x14ac:dyDescent="0.3">
      <c r="C150" s="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8"/>
      <c r="Q150" s="8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</row>
  </sheetData>
  <sheetProtection algorithmName="SHA-512" hashValue="W/oaHYnhxJ/Znol3oIJllxI+T7E/WCIlbxNFjieuX6ans+liWDZmg4Pe9qA0i/pCR4ArLZHFmRljWktiorE0yQ==" saltValue="auWYg3AqupFHNdmqQfqSvw==" spinCount="100000" sheet="1" objects="1" scenarios="1" selectLockedCells="1"/>
  <dataConsolidate/>
  <mergeCells count="28">
    <mergeCell ref="A1:B2"/>
    <mergeCell ref="A3:B5"/>
    <mergeCell ref="AC9:AC10"/>
    <mergeCell ref="AD9:AD10"/>
    <mergeCell ref="AC3:AC5"/>
    <mergeCell ref="AB3:AB5"/>
    <mergeCell ref="T9:T10"/>
    <mergeCell ref="M9:M10"/>
    <mergeCell ref="N9:N10"/>
    <mergeCell ref="F9:F10"/>
    <mergeCell ref="S9:S10"/>
    <mergeCell ref="AB7:AB8"/>
    <mergeCell ref="AD7:AD8"/>
    <mergeCell ref="AC7:AC8"/>
    <mergeCell ref="Y4:Z5"/>
    <mergeCell ref="J11:J13"/>
    <mergeCell ref="Z11:Z13"/>
    <mergeCell ref="A6:B6"/>
    <mergeCell ref="L7:L8"/>
    <mergeCell ref="M7:M8"/>
    <mergeCell ref="S7:S8"/>
    <mergeCell ref="T7:T8"/>
    <mergeCell ref="N7:N8"/>
    <mergeCell ref="BM12:BN12"/>
    <mergeCell ref="BJ12:BK12"/>
    <mergeCell ref="BP12:BQ12"/>
    <mergeCell ref="X2:X3"/>
    <mergeCell ref="Y2:Y3"/>
  </mergeCells>
  <dataValidations disablePrompts="1" count="5">
    <dataValidation type="list" allowBlank="1" showInputMessage="1" showErrorMessage="1" sqref="B7">
      <formula1>$BJ$14:$BJ$131</formula1>
    </dataValidation>
    <dataValidation type="list" allowBlank="1" showInputMessage="1" showErrorMessage="1" sqref="B9">
      <formula1>$BP$14:$BP$17</formula1>
    </dataValidation>
    <dataValidation type="list" allowBlank="1" showInputMessage="1" showErrorMessage="1" sqref="B12">
      <formula1>$BS$14:$BS$22</formula1>
    </dataValidation>
    <dataValidation type="list" allowBlank="1" showInputMessage="1" showErrorMessage="1" sqref="B14">
      <formula1>$BS$27:$BS$30</formula1>
    </dataValidation>
    <dataValidation type="list" allowBlank="1" showInputMessage="1" showErrorMessage="1" sqref="B20">
      <formula1>$BS$35:$BS$36</formula1>
    </dataValidation>
  </dataValidations>
  <printOptions horizontalCentered="1" verticalCentered="1"/>
  <pageMargins left="0" right="0" top="0" bottom="0" header="0" footer="0"/>
  <pageSetup paperSize="9" scale="43" orientation="portrait" r:id="rId1"/>
  <colBreaks count="2" manualBreakCount="2">
    <brk id="3" max="24" man="1"/>
    <brk id="16" max="24" man="1"/>
  </col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7" zoomScale="76" zoomScaleNormal="90" zoomScaleSheetLayoutView="76" workbookViewId="0">
      <selection activeCell="F26" sqref="F26"/>
    </sheetView>
  </sheetViews>
  <sheetFormatPr defaultColWidth="8.88671875" defaultRowHeight="23.4" x14ac:dyDescent="0.3"/>
  <cols>
    <col min="1" max="1" width="12.5546875" style="80" customWidth="1"/>
    <col min="2" max="2" width="15.21875" style="80" customWidth="1"/>
    <col min="3" max="4" width="19.44140625" style="80" customWidth="1"/>
    <col min="5" max="5" width="25" style="80" bestFit="1" customWidth="1"/>
    <col min="6" max="6" width="8.88671875" style="80"/>
    <col min="7" max="7" width="16.109375" style="80" customWidth="1"/>
    <col min="8" max="8" width="19.21875" style="80" customWidth="1"/>
    <col min="9" max="9" width="21" style="80" customWidth="1"/>
    <col min="10" max="10" width="8.88671875" style="80"/>
    <col min="11" max="11" width="10" style="80" customWidth="1"/>
    <col min="12" max="16" width="17" style="80" customWidth="1"/>
    <col min="17" max="17" width="5.88671875" style="80" customWidth="1"/>
    <col min="18" max="19" width="17" style="80" customWidth="1"/>
    <col min="20" max="16384" width="8.88671875" style="80"/>
  </cols>
  <sheetData>
    <row r="1" spans="1:17" ht="33" customHeight="1" x14ac:dyDescent="0.3">
      <c r="A1" s="261" t="s">
        <v>168</v>
      </c>
      <c r="B1" s="261"/>
      <c r="C1" s="261"/>
      <c r="D1" s="261"/>
      <c r="E1" s="261"/>
      <c r="F1" s="261"/>
      <c r="G1" s="261"/>
      <c r="H1" s="261"/>
    </row>
    <row r="2" spans="1:17" ht="33" customHeight="1" x14ac:dyDescent="0.3">
      <c r="A2" s="261"/>
      <c r="B2" s="261"/>
      <c r="C2" s="261"/>
      <c r="D2" s="261"/>
      <c r="E2" s="261"/>
      <c r="F2" s="261"/>
      <c r="G2" s="261"/>
      <c r="H2" s="261"/>
    </row>
    <row r="3" spans="1:17" ht="35.4" customHeight="1" x14ac:dyDescent="0.3">
      <c r="A3" s="262" t="s">
        <v>167</v>
      </c>
      <c r="B3" s="262"/>
      <c r="C3" s="262"/>
      <c r="D3" s="262"/>
      <c r="E3" s="262"/>
      <c r="F3" s="262"/>
      <c r="G3" s="262"/>
      <c r="H3" s="262"/>
    </row>
    <row r="4" spans="1:17" ht="35.4" customHeight="1" x14ac:dyDescent="0.3">
      <c r="A4" s="262"/>
      <c r="B4" s="262"/>
      <c r="C4" s="262"/>
      <c r="D4" s="262"/>
      <c r="E4" s="262"/>
      <c r="F4" s="262"/>
      <c r="G4" s="262"/>
      <c r="H4" s="262"/>
    </row>
    <row r="5" spans="1:17" ht="35.4" customHeight="1" x14ac:dyDescent="0.3">
      <c r="A5" s="263" t="s">
        <v>216</v>
      </c>
      <c r="B5" s="263"/>
      <c r="C5" s="263"/>
      <c r="D5" s="263"/>
      <c r="E5" s="263"/>
      <c r="F5" s="263"/>
      <c r="G5" s="263"/>
      <c r="H5" s="263"/>
    </row>
    <row r="6" spans="1:17" ht="35.4" customHeight="1" thickBot="1" x14ac:dyDescent="0.35">
      <c r="A6" s="263"/>
      <c r="B6" s="263"/>
      <c r="C6" s="263"/>
      <c r="D6" s="263"/>
      <c r="E6" s="263"/>
      <c r="F6" s="263"/>
      <c r="G6" s="263"/>
      <c r="H6" s="263"/>
    </row>
    <row r="7" spans="1:17" ht="72" customHeight="1" thickTop="1" x14ac:dyDescent="0.3">
      <c r="A7" s="260" t="s">
        <v>212</v>
      </c>
      <c r="B7" s="81"/>
      <c r="C7" s="81" t="s">
        <v>195</v>
      </c>
      <c r="D7" s="81" t="s">
        <v>196</v>
      </c>
      <c r="E7" s="258" t="s">
        <v>208</v>
      </c>
      <c r="F7" s="259"/>
      <c r="G7" s="82" t="s">
        <v>210</v>
      </c>
      <c r="H7" s="83" t="s">
        <v>209</v>
      </c>
      <c r="I7" s="108"/>
      <c r="K7" s="121"/>
      <c r="L7" s="122"/>
      <c r="M7" s="122"/>
      <c r="N7" s="122"/>
      <c r="O7" s="122"/>
      <c r="P7" s="122"/>
      <c r="Q7" s="123"/>
    </row>
    <row r="8" spans="1:17" ht="34.799999999999997" customHeight="1" x14ac:dyDescent="0.3">
      <c r="A8" s="260"/>
      <c r="B8" s="84" t="s">
        <v>183</v>
      </c>
      <c r="C8" s="137">
        <f>(('m6-v92'!B18/2)^2+('m6-v92'!B16-'m6-v92'!B17)^2)^0.5</f>
        <v>10.111874208078342</v>
      </c>
      <c r="D8" s="137">
        <f>(('m6-v92'!B18/2)^2+('m6-v92'!B16-'m6-v92'!B17)^2)^0.5</f>
        <v>10.111874208078342</v>
      </c>
      <c r="E8" s="85" t="s">
        <v>197</v>
      </c>
      <c r="F8" s="151">
        <v>5</v>
      </c>
      <c r="G8" s="142">
        <f>((C8*0.5*F8)/(C8))*0</f>
        <v>0</v>
      </c>
      <c r="H8" s="145">
        <f>((D8*0.5*F8)/D8)*'m6-v92'!M9</f>
        <v>250</v>
      </c>
      <c r="I8" s="105"/>
      <c r="J8" s="87"/>
      <c r="K8" s="101"/>
      <c r="L8" s="94"/>
      <c r="M8" s="88"/>
      <c r="N8" s="89"/>
      <c r="O8" s="158">
        <f>H19</f>
        <v>300</v>
      </c>
      <c r="P8" s="94"/>
      <c r="Q8" s="103"/>
    </row>
    <row r="9" spans="1:17" ht="34.799999999999997" customHeight="1" x14ac:dyDescent="0.3">
      <c r="A9" s="260"/>
      <c r="B9" s="84" t="s">
        <v>184</v>
      </c>
      <c r="C9" s="137">
        <f>(('m6-v92'!B18/2)^2+('m6-v92'!B16-'m6-v92'!B17)^2)^0.5</f>
        <v>10.111874208078342</v>
      </c>
      <c r="D9" s="137">
        <f>(('m6-v92'!B18/2)^2+('m6-v92'!B16-'m6-v92'!B17)^2)^0.5</f>
        <v>10.111874208078342</v>
      </c>
      <c r="E9" s="85" t="s">
        <v>198</v>
      </c>
      <c r="F9" s="151">
        <v>6</v>
      </c>
      <c r="G9" s="142">
        <f t="shared" ref="G9:G18" si="0">((C9*0.5*F9)/(C9))*0</f>
        <v>0</v>
      </c>
      <c r="H9" s="145">
        <f>((D9*(F8/2+F9/2))/D9)*'m6-v92'!M9</f>
        <v>550</v>
      </c>
      <c r="I9" s="105"/>
      <c r="J9" s="87"/>
      <c r="K9" s="101"/>
      <c r="L9" s="88"/>
      <c r="M9" s="88"/>
      <c r="N9" s="89"/>
      <c r="O9" s="304">
        <f>H18</f>
        <v>600</v>
      </c>
      <c r="P9" s="94"/>
      <c r="Q9" s="103"/>
    </row>
    <row r="10" spans="1:17" ht="34.799999999999997" customHeight="1" x14ac:dyDescent="0.75">
      <c r="A10" s="260"/>
      <c r="B10" s="84" t="s">
        <v>185</v>
      </c>
      <c r="C10" s="137">
        <f>(('m6-v92'!B18/2)^2+('m6-v92'!B16-'m6-v92'!B17)^2)^0.5</f>
        <v>10.111874208078342</v>
      </c>
      <c r="D10" s="137">
        <f>(('m6-v92'!B18/2)^2+('m6-v92'!B16-'m6-v92'!B17)^2)^0.5</f>
        <v>10.111874208078342</v>
      </c>
      <c r="E10" s="85" t="s">
        <v>199</v>
      </c>
      <c r="F10" s="151">
        <v>6</v>
      </c>
      <c r="G10" s="142">
        <f t="shared" si="0"/>
        <v>0</v>
      </c>
      <c r="H10" s="145">
        <f>((D10*(F9/2+F10/2))/D10)*'m6-v92'!M9</f>
        <v>600</v>
      </c>
      <c r="I10" s="106"/>
      <c r="J10" s="87"/>
      <c r="K10" s="101"/>
      <c r="L10" s="91"/>
      <c r="M10" s="88"/>
      <c r="N10" s="89"/>
      <c r="O10" s="305">
        <f>H17</f>
        <v>600</v>
      </c>
      <c r="P10" s="92" t="s">
        <v>194</v>
      </c>
      <c r="Q10" s="103"/>
    </row>
    <row r="11" spans="1:17" ht="34.799999999999997" customHeight="1" x14ac:dyDescent="0.75">
      <c r="A11" s="260"/>
      <c r="B11" s="84" t="s">
        <v>186</v>
      </c>
      <c r="C11" s="137">
        <f>(('m6-v92'!B18/2)^2+('m6-v92'!B16-'m6-v92'!B17)^2)^0.5</f>
        <v>10.111874208078342</v>
      </c>
      <c r="D11" s="137">
        <f>(('m6-v92'!B18/2)^2+('m6-v92'!B16-'m6-v92'!B17)^2)^0.5</f>
        <v>10.111874208078342</v>
      </c>
      <c r="E11" s="85" t="s">
        <v>200</v>
      </c>
      <c r="F11" s="151">
        <v>6</v>
      </c>
      <c r="G11" s="142">
        <f t="shared" si="0"/>
        <v>0</v>
      </c>
      <c r="H11" s="145">
        <f>((D11*(F10/2+F11/2))/D11)*'m6-v92'!M9</f>
        <v>600</v>
      </c>
      <c r="I11" s="106"/>
      <c r="J11" s="87"/>
      <c r="K11" s="101"/>
      <c r="L11" s="91"/>
      <c r="M11" s="88"/>
      <c r="N11" s="89"/>
      <c r="O11" s="305">
        <f>H16</f>
        <v>600</v>
      </c>
      <c r="P11" s="92" t="s">
        <v>193</v>
      </c>
      <c r="Q11" s="103"/>
    </row>
    <row r="12" spans="1:17" ht="34.799999999999997" customHeight="1" x14ac:dyDescent="0.75">
      <c r="A12" s="260"/>
      <c r="B12" s="84" t="s">
        <v>187</v>
      </c>
      <c r="C12" s="137">
        <f>(('m6-v92'!B18/2)^2+('m6-v92'!B16-'m6-v92'!B17)^2)^0.5</f>
        <v>10.111874208078342</v>
      </c>
      <c r="D12" s="137">
        <f>(('m6-v92'!B18/2)^2+('m6-v92'!B16-'m6-v92'!B17)^2)^0.5</f>
        <v>10.111874208078342</v>
      </c>
      <c r="E12" s="85" t="s">
        <v>201</v>
      </c>
      <c r="F12" s="151">
        <v>6</v>
      </c>
      <c r="G12" s="142">
        <f t="shared" si="0"/>
        <v>0</v>
      </c>
      <c r="H12" s="145">
        <f>((D12*(F11/2+F12/2))/D12)*'m6-v92'!M9</f>
        <v>600</v>
      </c>
      <c r="I12" s="106"/>
      <c r="J12" s="87"/>
      <c r="K12" s="101"/>
      <c r="L12" s="91"/>
      <c r="M12" s="88"/>
      <c r="N12" s="89"/>
      <c r="O12" s="305">
        <f>H15</f>
        <v>550</v>
      </c>
      <c r="P12" s="92" t="s">
        <v>192</v>
      </c>
      <c r="Q12" s="103"/>
    </row>
    <row r="13" spans="1:17" ht="34.799999999999997" customHeight="1" x14ac:dyDescent="0.75">
      <c r="A13" s="260"/>
      <c r="B13" s="84" t="s">
        <v>188</v>
      </c>
      <c r="C13" s="137">
        <f>(('m6-v92'!B18/2)^2+('m6-v92'!B16-'m6-v92'!B17)^2)^0.5</f>
        <v>10.111874208078342</v>
      </c>
      <c r="D13" s="137">
        <f>(('m6-v92'!B18/2)^2+('m6-v92'!B16-'m6-v92'!B17)^2)^0.5</f>
        <v>10.111874208078342</v>
      </c>
      <c r="E13" s="85" t="s">
        <v>202</v>
      </c>
      <c r="F13" s="151">
        <v>6</v>
      </c>
      <c r="G13" s="142">
        <f t="shared" si="0"/>
        <v>0</v>
      </c>
      <c r="H13" s="145">
        <f>((D13*(F12/2+F13/2))/D13)*'m6-v92'!M9</f>
        <v>600</v>
      </c>
      <c r="I13" s="106"/>
      <c r="J13" s="87"/>
      <c r="K13" s="101"/>
      <c r="L13" s="91"/>
      <c r="M13" s="88"/>
      <c r="N13" s="89"/>
      <c r="O13" s="305">
        <f>H14</f>
        <v>550</v>
      </c>
      <c r="P13" s="92" t="s">
        <v>191</v>
      </c>
      <c r="Q13" s="103"/>
    </row>
    <row r="14" spans="1:17" ht="34.799999999999997" customHeight="1" x14ac:dyDescent="0.75">
      <c r="A14" s="260"/>
      <c r="B14" s="84" t="s">
        <v>189</v>
      </c>
      <c r="C14" s="137">
        <f>(('m6-v92'!B18/2)^2+('m6-v92'!B16-'m6-v92'!B17)^2)^0.5</f>
        <v>10.111874208078342</v>
      </c>
      <c r="D14" s="137">
        <f>(('m6-v92'!B18/2)^2+('m6-v92'!B16-'m6-v92'!B17)^2)^0.5</f>
        <v>10.111874208078342</v>
      </c>
      <c r="E14" s="85" t="s">
        <v>203</v>
      </c>
      <c r="F14" s="151">
        <v>5</v>
      </c>
      <c r="G14" s="142">
        <f t="shared" si="0"/>
        <v>0</v>
      </c>
      <c r="H14" s="145">
        <f>((D14*(F13/2+F14/2))/D14)*'m6-v92'!M9</f>
        <v>550</v>
      </c>
      <c r="I14" s="106"/>
      <c r="J14" s="87"/>
      <c r="K14" s="101"/>
      <c r="L14" s="91"/>
      <c r="M14" s="88"/>
      <c r="N14" s="89"/>
      <c r="O14" s="305">
        <f>H13</f>
        <v>600</v>
      </c>
      <c r="P14" s="92" t="s">
        <v>190</v>
      </c>
      <c r="Q14" s="103"/>
    </row>
    <row r="15" spans="1:17" ht="34.799999999999997" customHeight="1" x14ac:dyDescent="0.75">
      <c r="A15" s="260"/>
      <c r="B15" s="84" t="s">
        <v>190</v>
      </c>
      <c r="C15" s="137">
        <f>(('m6-v92'!B18/2)^2+('m6-v92'!B16-'m6-v92'!B17)^2)^0.5</f>
        <v>10.111874208078342</v>
      </c>
      <c r="D15" s="137">
        <f>(('m6-v92'!B18/2)^2+('m6-v92'!B16-'m6-v92'!B17)^2)^0.5</f>
        <v>10.111874208078342</v>
      </c>
      <c r="E15" s="85" t="s">
        <v>204</v>
      </c>
      <c r="F15" s="151">
        <v>6</v>
      </c>
      <c r="G15" s="142">
        <f t="shared" si="0"/>
        <v>0</v>
      </c>
      <c r="H15" s="145">
        <f>((D15*(F14/2+F15/2))/D15)*'m6-v92'!M9</f>
        <v>550</v>
      </c>
      <c r="I15" s="106"/>
      <c r="J15" s="93"/>
      <c r="K15" s="101"/>
      <c r="L15" s="91"/>
      <c r="M15" s="88"/>
      <c r="N15" s="89"/>
      <c r="O15" s="305">
        <f>H12</f>
        <v>600</v>
      </c>
      <c r="P15" s="92" t="s">
        <v>189</v>
      </c>
      <c r="Q15" s="103"/>
    </row>
    <row r="16" spans="1:17" ht="34.799999999999997" customHeight="1" x14ac:dyDescent="0.75">
      <c r="A16" s="260"/>
      <c r="B16" s="84" t="s">
        <v>191</v>
      </c>
      <c r="C16" s="137">
        <f>(('m6-v92'!B18/2)^2+('m6-v92'!B16-'m6-v92'!B17)^2)^0.5</f>
        <v>10.111874208078342</v>
      </c>
      <c r="D16" s="137">
        <f>(('m6-v92'!B18/2)^2+('m6-v92'!B16-'m6-v92'!B17)^2)^0.5</f>
        <v>10.111874208078342</v>
      </c>
      <c r="E16" s="85" t="s">
        <v>205</v>
      </c>
      <c r="F16" s="151">
        <v>6</v>
      </c>
      <c r="G16" s="142">
        <f t="shared" si="0"/>
        <v>0</v>
      </c>
      <c r="H16" s="145">
        <f>((D16*(F15/2+F16/2))/D16)*'m6-v92'!M9</f>
        <v>600</v>
      </c>
      <c r="I16" s="106"/>
      <c r="J16" s="93"/>
      <c r="K16" s="101"/>
      <c r="L16" s="91"/>
      <c r="M16" s="88"/>
      <c r="N16" s="89"/>
      <c r="O16" s="305">
        <f>H11</f>
        <v>600</v>
      </c>
      <c r="P16" s="92" t="s">
        <v>188</v>
      </c>
      <c r="Q16" s="103"/>
    </row>
    <row r="17" spans="1:17" ht="34.799999999999997" customHeight="1" x14ac:dyDescent="0.75">
      <c r="A17" s="260"/>
      <c r="B17" s="84" t="s">
        <v>192</v>
      </c>
      <c r="C17" s="137">
        <f>(('m6-v92'!B18/2)^2+('m6-v92'!B16-'m6-v92'!B17)^2)^0.5</f>
        <v>10.111874208078342</v>
      </c>
      <c r="D17" s="137">
        <f>(('m6-v92'!B18/2)^2+('m6-v92'!B16-'m6-v92'!B17)^2)^0.5</f>
        <v>10.111874208078342</v>
      </c>
      <c r="E17" s="86" t="s">
        <v>206</v>
      </c>
      <c r="F17" s="151">
        <v>6</v>
      </c>
      <c r="G17" s="142">
        <f t="shared" si="0"/>
        <v>0</v>
      </c>
      <c r="H17" s="145">
        <f>((D17*(F16/2+F17/2))/D17)*'m6-v92'!M9</f>
        <v>600</v>
      </c>
      <c r="I17" s="106"/>
      <c r="J17" s="93"/>
      <c r="K17" s="101"/>
      <c r="L17" s="91"/>
      <c r="M17" s="88"/>
      <c r="N17" s="89"/>
      <c r="O17" s="305">
        <f>H10</f>
        <v>600</v>
      </c>
      <c r="P17" s="92" t="s">
        <v>187</v>
      </c>
      <c r="Q17" s="103"/>
    </row>
    <row r="18" spans="1:17" ht="34.799999999999997" customHeight="1" x14ac:dyDescent="0.75">
      <c r="A18" s="260"/>
      <c r="B18" s="84" t="s">
        <v>193</v>
      </c>
      <c r="C18" s="138">
        <f>(('m6-v92'!B18/2)^2+('m6-v92'!B16-'m6-v92'!B17)^2)^0.5</f>
        <v>10.111874208078342</v>
      </c>
      <c r="D18" s="138">
        <f>(('m6-v92'!B18/2)^2+('m6-v92'!B16-'m6-v92'!B17)^2)^0.5</f>
        <v>10.111874208078342</v>
      </c>
      <c r="E18" s="86" t="s">
        <v>207</v>
      </c>
      <c r="F18" s="152">
        <v>6</v>
      </c>
      <c r="G18" s="143">
        <f t="shared" si="0"/>
        <v>0</v>
      </c>
      <c r="H18" s="145">
        <f>((D18*(F17/2+F18/2))/D18)*'m6-v92'!M9</f>
        <v>600</v>
      </c>
      <c r="I18" s="107"/>
      <c r="J18" s="95"/>
      <c r="K18" s="102"/>
      <c r="L18" s="91"/>
      <c r="M18" s="88"/>
      <c r="N18" s="89"/>
      <c r="O18" s="305">
        <f>H9</f>
        <v>550</v>
      </c>
      <c r="P18" s="92" t="s">
        <v>186</v>
      </c>
      <c r="Q18" s="103"/>
    </row>
    <row r="19" spans="1:17" ht="34.799999999999997" customHeight="1" thickBot="1" x14ac:dyDescent="0.8">
      <c r="A19" s="260"/>
      <c r="B19" s="97" t="s">
        <v>194</v>
      </c>
      <c r="C19" s="98">
        <f>(('m6-v92'!B18/2)^2+('m6-v92'!B16-'m6-v92'!B17)^2)^0.5</f>
        <v>10.111874208078342</v>
      </c>
      <c r="D19" s="98">
        <f>(('m6-v92'!B18/2)^2+('m6-v92'!B16-'m6-v92'!B17)^2)^0.5</f>
        <v>10.111874208078342</v>
      </c>
      <c r="E19" s="99" t="s">
        <v>211</v>
      </c>
      <c r="F19" s="153">
        <v>0</v>
      </c>
      <c r="G19" s="144">
        <f t="shared" ref="G19" si="1">((C19*0.5*F19)/(C19))*0</f>
        <v>0</v>
      </c>
      <c r="H19" s="302">
        <f>((D19*0.5*F18)/D19)*'m6-v92'!M9</f>
        <v>300</v>
      </c>
      <c r="I19" s="107"/>
      <c r="J19" s="95"/>
      <c r="K19" s="101"/>
      <c r="L19" s="91"/>
      <c r="M19" s="88"/>
      <c r="N19" s="89"/>
      <c r="O19" s="305">
        <f>H8</f>
        <v>250</v>
      </c>
      <c r="P19" s="92" t="s">
        <v>185</v>
      </c>
      <c r="Q19" s="103"/>
    </row>
    <row r="20" spans="1:17" ht="34.799999999999997" customHeight="1" thickTop="1" x14ac:dyDescent="0.75">
      <c r="J20" s="95"/>
      <c r="K20" s="102"/>
      <c r="L20" s="91"/>
      <c r="M20" s="94"/>
      <c r="N20" s="94"/>
      <c r="O20" s="100"/>
      <c r="P20" s="92" t="s">
        <v>184</v>
      </c>
      <c r="Q20" s="103"/>
    </row>
    <row r="21" spans="1:17" ht="34.799999999999997" customHeight="1" x14ac:dyDescent="0.75">
      <c r="J21" s="95"/>
      <c r="K21" s="102"/>
      <c r="L21" s="132"/>
      <c r="M21" s="96"/>
      <c r="N21" s="94"/>
      <c r="O21" s="134"/>
      <c r="P21" s="92" t="s">
        <v>183</v>
      </c>
      <c r="Q21" s="103"/>
    </row>
    <row r="22" spans="1:17" ht="33" customHeight="1" x14ac:dyDescent="0.3">
      <c r="J22" s="95"/>
      <c r="K22" s="101"/>
      <c r="L22" s="133"/>
      <c r="M22" s="96"/>
      <c r="N22" s="96"/>
      <c r="O22" s="135"/>
      <c r="P22" s="96"/>
      <c r="Q22" s="103"/>
    </row>
    <row r="23" spans="1:17" ht="33" customHeight="1" thickBot="1" x14ac:dyDescent="0.35">
      <c r="J23" s="95"/>
      <c r="K23" s="125"/>
      <c r="L23" s="126"/>
      <c r="M23" s="127"/>
      <c r="N23" s="127"/>
      <c r="O23" s="127"/>
      <c r="P23" s="127"/>
      <c r="Q23" s="128"/>
    </row>
    <row r="24" spans="1:17" ht="33" customHeight="1" thickTop="1" thickBot="1" x14ac:dyDescent="0.35">
      <c r="J24" s="93"/>
      <c r="K24" s="95"/>
      <c r="L24" s="95"/>
      <c r="M24" s="93"/>
      <c r="N24" s="95"/>
      <c r="O24" s="95"/>
      <c r="P24" s="95"/>
    </row>
    <row r="25" spans="1:17" ht="72" customHeight="1" thickTop="1" x14ac:dyDescent="0.3">
      <c r="A25" s="260" t="s">
        <v>213</v>
      </c>
      <c r="B25" s="81"/>
      <c r="C25" s="81" t="s">
        <v>195</v>
      </c>
      <c r="D25" s="81" t="s">
        <v>196</v>
      </c>
      <c r="E25" s="258" t="s">
        <v>208</v>
      </c>
      <c r="F25" s="259"/>
      <c r="G25" s="82" t="s">
        <v>210</v>
      </c>
      <c r="H25" s="109" t="s">
        <v>214</v>
      </c>
      <c r="I25" s="83" t="s">
        <v>215</v>
      </c>
      <c r="K25" s="121"/>
      <c r="L25" s="122"/>
      <c r="M25" s="129"/>
      <c r="N25" s="130">
        <f>H37</f>
        <v>400.88845517339405</v>
      </c>
      <c r="O25" s="122"/>
      <c r="P25" s="122"/>
      <c r="Q25" s="123"/>
    </row>
    <row r="26" spans="1:17" ht="34.799999999999997" customHeight="1" x14ac:dyDescent="0.3">
      <c r="A26" s="260"/>
      <c r="B26" s="84" t="s">
        <v>183</v>
      </c>
      <c r="C26" s="137">
        <f>(('m6-v92'!B18/2)^2+('m6-v92'!B16-'m6-v92'!B17)^2)^0.5</f>
        <v>10.111874208078342</v>
      </c>
      <c r="D26" s="137">
        <f>(('m6-v92'!B18/2)^2+('m6-v92'!B16-'m6-v92'!B17)^2)^0.5</f>
        <v>10.111874208078342</v>
      </c>
      <c r="E26" s="85" t="s">
        <v>197</v>
      </c>
      <c r="F26" s="151">
        <v>6</v>
      </c>
      <c r="G26" s="142">
        <f>((C26*0.5*F26)/(C26))*'m6-v92'!S9</f>
        <v>83.16</v>
      </c>
      <c r="H26" s="146">
        <f>((D26*0.5*F26)/(D26))*('m6-v92'!AB3+'m6-v92'!AC9)</f>
        <v>400.88845517339405</v>
      </c>
      <c r="I26" s="145">
        <f>((D26*0.5*F26)/(D26))*'m6-v92'!AC9</f>
        <v>277.20000000000005</v>
      </c>
      <c r="J26" s="87"/>
      <c r="K26" s="101"/>
      <c r="L26" s="94"/>
      <c r="M26" s="110">
        <f>G37</f>
        <v>83.16</v>
      </c>
      <c r="N26" s="118">
        <f>H36</f>
        <v>801.7769103467881</v>
      </c>
      <c r="O26" s="124">
        <f>I37</f>
        <v>277.20000000000005</v>
      </c>
      <c r="P26" s="94"/>
      <c r="Q26" s="103"/>
    </row>
    <row r="27" spans="1:17" ht="34.799999999999997" customHeight="1" x14ac:dyDescent="0.3">
      <c r="A27" s="260"/>
      <c r="B27" s="84" t="s">
        <v>184</v>
      </c>
      <c r="C27" s="137">
        <f>(('m6-v92'!B18/2)^2+('m6-v92'!B16-'m6-v92'!B17)^2)^0.5</f>
        <v>10.111874208078342</v>
      </c>
      <c r="D27" s="137">
        <f>(('m6-v92'!B18/2)^2+('m6-v92'!B16-'m6-v92'!B17)^2)^0.5</f>
        <v>10.111874208078342</v>
      </c>
      <c r="E27" s="85" t="s">
        <v>198</v>
      </c>
      <c r="F27" s="151">
        <v>6</v>
      </c>
      <c r="G27" s="148">
        <f>((C27*(F26/2+F27/2))/C27)*'m6-v92'!S9</f>
        <v>166.32</v>
      </c>
      <c r="H27" s="146">
        <f>((D27*(F26/2+F27/2))/D27)*('m6-v92'!AB3+'m6-v92'!AC9)</f>
        <v>801.7769103467881</v>
      </c>
      <c r="I27" s="145">
        <f>((D27*(F26/2+F27/2))/D27)*'m6-v92'!AC9</f>
        <v>554.40000000000009</v>
      </c>
      <c r="J27" s="87"/>
      <c r="K27" s="101"/>
      <c r="L27" s="114"/>
      <c r="M27" s="110">
        <f>G36</f>
        <v>166.32</v>
      </c>
      <c r="N27" s="118">
        <f>H35</f>
        <v>801.7769103467881</v>
      </c>
      <c r="O27" s="131">
        <f>I36</f>
        <v>554.40000000000009</v>
      </c>
      <c r="P27" s="94"/>
      <c r="Q27" s="103"/>
    </row>
    <row r="28" spans="1:17" ht="34.799999999999997" customHeight="1" x14ac:dyDescent="0.3">
      <c r="A28" s="260"/>
      <c r="B28" s="84" t="s">
        <v>185</v>
      </c>
      <c r="C28" s="137">
        <f>(('m6-v92'!B18/2)^2+('m6-v92'!B16-'m6-v92'!B17)^2)^0.5</f>
        <v>10.111874208078342</v>
      </c>
      <c r="D28" s="137">
        <f>(('m6-v92'!B18/2)^2+('m6-v92'!B16-'m6-v92'!B17)^2)^0.5</f>
        <v>10.111874208078342</v>
      </c>
      <c r="E28" s="85" t="s">
        <v>199</v>
      </c>
      <c r="F28" s="151">
        <v>6</v>
      </c>
      <c r="G28" s="142">
        <f>((C28*(F27/2+F28/2))/C28)*'m6-v92'!S9</f>
        <v>166.32</v>
      </c>
      <c r="H28" s="146">
        <f>((D28*(F27/2+F28/2))/D28)*('m6-v92'!AB3+'m6-v92'!AC9)</f>
        <v>801.7769103467881</v>
      </c>
      <c r="I28" s="139">
        <f>((D28*(F27/2+F28/2))/D28)*'m6-v92'!AC9</f>
        <v>554.40000000000009</v>
      </c>
      <c r="J28" s="87"/>
      <c r="K28" s="101"/>
      <c r="L28" s="113"/>
      <c r="M28" s="110">
        <f>G35</f>
        <v>166.32</v>
      </c>
      <c r="N28" s="118">
        <f>H34</f>
        <v>801.7769103467881</v>
      </c>
      <c r="O28" s="120">
        <f>I35</f>
        <v>554.40000000000009</v>
      </c>
      <c r="P28" s="119" t="s">
        <v>194</v>
      </c>
      <c r="Q28" s="103"/>
    </row>
    <row r="29" spans="1:17" ht="34.799999999999997" customHeight="1" x14ac:dyDescent="0.3">
      <c r="A29" s="260"/>
      <c r="B29" s="84" t="s">
        <v>186</v>
      </c>
      <c r="C29" s="137">
        <f>(('m6-v92'!B18/2)^2+('m6-v92'!B16-'m6-v92'!B17)^2)^0.5</f>
        <v>10.111874208078342</v>
      </c>
      <c r="D29" s="137">
        <f>(('m6-v92'!B18/2)^2+('m6-v92'!B16-'m6-v92'!B17)^2)^0.5</f>
        <v>10.111874208078342</v>
      </c>
      <c r="E29" s="85" t="s">
        <v>200</v>
      </c>
      <c r="F29" s="151">
        <v>6</v>
      </c>
      <c r="G29" s="142">
        <f>((C29*(F28/2+F29/2))/C29)*'m6-v92'!S9</f>
        <v>166.32</v>
      </c>
      <c r="H29" s="146">
        <f>((D29*(F28/2+F29/2))/D29)*('m6-v92'!AB3+'m6-v92'!AC9)</f>
        <v>801.7769103467881</v>
      </c>
      <c r="I29" s="139">
        <f>((D29*(F28/2+F29/2))/D29)*'m6-v92'!AC9</f>
        <v>554.40000000000009</v>
      </c>
      <c r="J29" s="87"/>
      <c r="K29" s="101"/>
      <c r="L29" s="113"/>
      <c r="M29" s="110">
        <f>G34</f>
        <v>166.32</v>
      </c>
      <c r="N29" s="118">
        <f>H33</f>
        <v>801.7769103467881</v>
      </c>
      <c r="O29" s="120">
        <f>I34</f>
        <v>554.40000000000009</v>
      </c>
      <c r="P29" s="119" t="s">
        <v>193</v>
      </c>
      <c r="Q29" s="103"/>
    </row>
    <row r="30" spans="1:17" ht="34.799999999999997" customHeight="1" x14ac:dyDescent="0.3">
      <c r="A30" s="260"/>
      <c r="B30" s="84" t="s">
        <v>187</v>
      </c>
      <c r="C30" s="137">
        <f>(('m6-v92'!B18/2)^2+('m6-v92'!B16-'m6-v92'!B17)^2)^0.5</f>
        <v>10.111874208078342</v>
      </c>
      <c r="D30" s="137">
        <f>(('m6-v92'!B18/2)^2+('m6-v92'!B16-'m6-v92'!B17)^2)^0.5</f>
        <v>10.111874208078342</v>
      </c>
      <c r="E30" s="85" t="s">
        <v>201</v>
      </c>
      <c r="F30" s="151">
        <v>6</v>
      </c>
      <c r="G30" s="142">
        <f>((C30*(F29/2+F30/2))/C30)*'m6-v92'!S9</f>
        <v>166.32</v>
      </c>
      <c r="H30" s="146">
        <f>((D30*(F29/2+F30/2))/D30)*('m6-v92'!AB3+'m6-v92'!AC9)</f>
        <v>801.7769103467881</v>
      </c>
      <c r="I30" s="139">
        <f>((D30*(F29/2+F30/2))/D30)*'m6-v92'!AC9</f>
        <v>554.40000000000009</v>
      </c>
      <c r="J30" s="87"/>
      <c r="K30" s="101"/>
      <c r="L30" s="113"/>
      <c r="M30" s="110">
        <f>G33</f>
        <v>166.32</v>
      </c>
      <c r="N30" s="118">
        <f>H32</f>
        <v>801.7769103467881</v>
      </c>
      <c r="O30" s="120">
        <f>I33</f>
        <v>554.40000000000009</v>
      </c>
      <c r="P30" s="119" t="s">
        <v>192</v>
      </c>
      <c r="Q30" s="103"/>
    </row>
    <row r="31" spans="1:17" ht="34.799999999999997" customHeight="1" x14ac:dyDescent="0.3">
      <c r="A31" s="260"/>
      <c r="B31" s="84" t="s">
        <v>188</v>
      </c>
      <c r="C31" s="137">
        <f>(('m6-v92'!B18/2)^2+('m6-v92'!B16-'m6-v92'!B17)^2)^0.5</f>
        <v>10.111874208078342</v>
      </c>
      <c r="D31" s="137">
        <f>(('m6-v92'!B18/2)^2+('m6-v92'!B16-'m6-v92'!B17)^2)^0.5</f>
        <v>10.111874208078342</v>
      </c>
      <c r="E31" s="85" t="s">
        <v>202</v>
      </c>
      <c r="F31" s="151">
        <v>6</v>
      </c>
      <c r="G31" s="142">
        <f>((C31*(F30/2+F31/2))/C31)*'m6-v92'!S9</f>
        <v>166.32</v>
      </c>
      <c r="H31" s="146">
        <f>((D31*(F30/2+F31/2))/D31)*('m6-v92'!AB3+'m6-v92'!AC9)</f>
        <v>801.7769103467881</v>
      </c>
      <c r="I31" s="139">
        <f>((D31*(F30/2+F31/2))/D31)*'m6-v92'!AC9</f>
        <v>554.40000000000009</v>
      </c>
      <c r="J31" s="87"/>
      <c r="K31" s="101"/>
      <c r="L31" s="113"/>
      <c r="M31" s="110">
        <f>G32</f>
        <v>166.32</v>
      </c>
      <c r="N31" s="118">
        <f>H31</f>
        <v>801.7769103467881</v>
      </c>
      <c r="O31" s="120">
        <f>I32</f>
        <v>554.40000000000009</v>
      </c>
      <c r="P31" s="119" t="s">
        <v>191</v>
      </c>
      <c r="Q31" s="103"/>
    </row>
    <row r="32" spans="1:17" ht="34.799999999999997" customHeight="1" x14ac:dyDescent="0.3">
      <c r="A32" s="260"/>
      <c r="B32" s="84" t="s">
        <v>189</v>
      </c>
      <c r="C32" s="137">
        <f>(('m6-v92'!B18/2)^2+('m6-v92'!B16-'m6-v92'!B17)^2)^0.5</f>
        <v>10.111874208078342</v>
      </c>
      <c r="D32" s="137">
        <f>(('m6-v92'!B18/2)^2+('m6-v92'!B16-'m6-v92'!B17)^2)^0.5</f>
        <v>10.111874208078342</v>
      </c>
      <c r="E32" s="85" t="s">
        <v>203</v>
      </c>
      <c r="F32" s="151">
        <v>6</v>
      </c>
      <c r="G32" s="142">
        <f>((C32*(F31/2+F32/2))/C32)*'m6-v92'!S9</f>
        <v>166.32</v>
      </c>
      <c r="H32" s="146">
        <f>((D32*(F31/2+F32/2))/D32)*('m6-v92'!AB3+'m6-v92'!AC9)</f>
        <v>801.7769103467881</v>
      </c>
      <c r="I32" s="139">
        <f>((D32*(F31/2+F32/2))/D32)*'m6-v92'!AC9</f>
        <v>554.40000000000009</v>
      </c>
      <c r="J32" s="87"/>
      <c r="K32" s="101"/>
      <c r="L32" s="113"/>
      <c r="M32" s="110">
        <f>G31</f>
        <v>166.32</v>
      </c>
      <c r="N32" s="118">
        <f>H30</f>
        <v>801.7769103467881</v>
      </c>
      <c r="O32" s="120">
        <f>I31</f>
        <v>554.40000000000009</v>
      </c>
      <c r="P32" s="119" t="s">
        <v>190</v>
      </c>
      <c r="Q32" s="103"/>
    </row>
    <row r="33" spans="1:17" ht="34.799999999999997" customHeight="1" x14ac:dyDescent="0.3">
      <c r="A33" s="260"/>
      <c r="B33" s="84" t="s">
        <v>190</v>
      </c>
      <c r="C33" s="137">
        <f>(('m6-v92'!B18/2)^2+('m6-v92'!B16-'m6-v92'!B17)^2)^0.5</f>
        <v>10.111874208078342</v>
      </c>
      <c r="D33" s="137">
        <f>(('m6-v92'!B18/2)^2+('m6-v92'!B16-'m6-v92'!B17)^2)^0.5</f>
        <v>10.111874208078342</v>
      </c>
      <c r="E33" s="85" t="s">
        <v>204</v>
      </c>
      <c r="F33" s="151">
        <v>6</v>
      </c>
      <c r="G33" s="142">
        <f>((C33*(F32/2+F33/2))/C33)*'m6-v92'!S9</f>
        <v>166.32</v>
      </c>
      <c r="H33" s="146">
        <f>((D33*(F32/2+F33/2))/D33)*('m6-v92'!AB3+'m6-v92'!AC9)</f>
        <v>801.7769103467881</v>
      </c>
      <c r="I33" s="139">
        <f>((D33*(F32/2+F33/2))/D33)*'m6-v92'!AC9</f>
        <v>554.40000000000009</v>
      </c>
      <c r="J33" s="87"/>
      <c r="K33" s="101"/>
      <c r="L33" s="113"/>
      <c r="M33" s="110">
        <f>G30</f>
        <v>166.32</v>
      </c>
      <c r="N33" s="118">
        <f>H29</f>
        <v>801.7769103467881</v>
      </c>
      <c r="O33" s="120">
        <f>I30</f>
        <v>554.40000000000009</v>
      </c>
      <c r="P33" s="119" t="s">
        <v>189</v>
      </c>
      <c r="Q33" s="103"/>
    </row>
    <row r="34" spans="1:17" ht="34.799999999999997" customHeight="1" x14ac:dyDescent="0.3">
      <c r="A34" s="260"/>
      <c r="B34" s="84" t="s">
        <v>191</v>
      </c>
      <c r="C34" s="137">
        <f>(('m6-v92'!B18/2)^2+('m6-v92'!B16-'m6-v92'!B17)^2)^0.5</f>
        <v>10.111874208078342</v>
      </c>
      <c r="D34" s="137">
        <f>(('m6-v92'!B18/2)^2+('m6-v92'!B16-'m6-v92'!B17)^2)^0.5</f>
        <v>10.111874208078342</v>
      </c>
      <c r="E34" s="85" t="s">
        <v>205</v>
      </c>
      <c r="F34" s="151">
        <v>6</v>
      </c>
      <c r="G34" s="142">
        <f>((C34*(F33/2+F34/2))/C34)*'m6-v92'!S9</f>
        <v>166.32</v>
      </c>
      <c r="H34" s="146">
        <f>((D34*(F33/2+F34/2))/D34)*('m6-v92'!AB3+'m6-v92'!AC9)</f>
        <v>801.7769103467881</v>
      </c>
      <c r="I34" s="139">
        <f>((D34*(F33/2+F34/2))/D34)*'m6-v92'!AC9</f>
        <v>554.40000000000009</v>
      </c>
      <c r="J34" s="87"/>
      <c r="K34" s="101"/>
      <c r="L34" s="113"/>
      <c r="M34" s="110">
        <f>G29</f>
        <v>166.32</v>
      </c>
      <c r="N34" s="118">
        <f>H28</f>
        <v>801.7769103467881</v>
      </c>
      <c r="O34" s="120">
        <f>I29</f>
        <v>554.40000000000009</v>
      </c>
      <c r="P34" s="119" t="s">
        <v>188</v>
      </c>
      <c r="Q34" s="103"/>
    </row>
    <row r="35" spans="1:17" ht="34.799999999999997" customHeight="1" x14ac:dyDescent="0.3">
      <c r="A35" s="260"/>
      <c r="B35" s="84" t="s">
        <v>192</v>
      </c>
      <c r="C35" s="137">
        <f>(('m6-v92'!B18/2)^2+('m6-v92'!B16-'m6-v92'!B17)^2)^0.5</f>
        <v>10.111874208078342</v>
      </c>
      <c r="D35" s="137">
        <f>(('m6-v92'!B18/2)^2+('m6-v92'!B16-'m6-v92'!B17)^2)^0.5</f>
        <v>10.111874208078342</v>
      </c>
      <c r="E35" s="86" t="s">
        <v>206</v>
      </c>
      <c r="F35" s="151">
        <v>6</v>
      </c>
      <c r="G35" s="142">
        <f>((C35*(F34/2+F35/2))/C35)*'m6-v92'!S9</f>
        <v>166.32</v>
      </c>
      <c r="H35" s="146">
        <f>((D35*(F34/2+F35/2))/D35)*('m6-v92'!AB3+'m6-v92'!AC9)</f>
        <v>801.7769103467881</v>
      </c>
      <c r="I35" s="139">
        <f>((D35*(F34/2+F35/2))/D35)*'m6-v92'!AC9</f>
        <v>554.40000000000009</v>
      </c>
      <c r="J35" s="87"/>
      <c r="K35" s="101"/>
      <c r="L35" s="113"/>
      <c r="M35" s="110">
        <f>G28</f>
        <v>166.32</v>
      </c>
      <c r="N35" s="118">
        <f>H27</f>
        <v>801.7769103467881</v>
      </c>
      <c r="O35" s="120">
        <f>I28</f>
        <v>554.40000000000009</v>
      </c>
      <c r="P35" s="119" t="s">
        <v>187</v>
      </c>
      <c r="Q35" s="103"/>
    </row>
    <row r="36" spans="1:17" ht="34.799999999999997" customHeight="1" x14ac:dyDescent="0.3">
      <c r="A36" s="260"/>
      <c r="B36" s="84" t="s">
        <v>193</v>
      </c>
      <c r="C36" s="138">
        <f>(('m6-v92'!B18/2)^2+('m6-v92'!B16-'m6-v92'!B17)^2)^0.5</f>
        <v>10.111874208078342</v>
      </c>
      <c r="D36" s="138">
        <f>(('m6-v92'!B18/2)^2+('m6-v92'!B16-'m6-v92'!B17)^2)^0.5</f>
        <v>10.111874208078342</v>
      </c>
      <c r="E36" s="86" t="s">
        <v>207</v>
      </c>
      <c r="F36" s="152">
        <v>6</v>
      </c>
      <c r="G36" s="143">
        <f>((C36*(F35/2+F36/2))/C36)*'m6-v92'!S9</f>
        <v>166.32</v>
      </c>
      <c r="H36" s="146">
        <f>((D36*(F35/2+F36/2))/D36)*('m6-v92'!AB3+'m6-v92'!AC9)</f>
        <v>801.7769103467881</v>
      </c>
      <c r="I36" s="140">
        <f>((D36*(F35/2+F36/2))/D36)*'m6-v92'!AC9</f>
        <v>554.40000000000009</v>
      </c>
      <c r="J36" s="87"/>
      <c r="K36" s="102"/>
      <c r="L36" s="113"/>
      <c r="M36" s="110">
        <f>G27</f>
        <v>166.32</v>
      </c>
      <c r="N36" s="117">
        <f>H26</f>
        <v>400.88845517339405</v>
      </c>
      <c r="O36" s="120">
        <f>I27</f>
        <v>554.40000000000009</v>
      </c>
      <c r="P36" s="119" t="s">
        <v>186</v>
      </c>
      <c r="Q36" s="103"/>
    </row>
    <row r="37" spans="1:17" ht="34.799999999999997" customHeight="1" thickBot="1" x14ac:dyDescent="0.4">
      <c r="A37" s="260"/>
      <c r="B37" s="97" t="s">
        <v>194</v>
      </c>
      <c r="C37" s="150">
        <f>(('m6-v92'!B18/2)^2+('m6-v92'!B16-'m6-v92'!B17)^2)^0.5</f>
        <v>10.111874208078342</v>
      </c>
      <c r="D37" s="150">
        <f>(('m6-v92'!B18/2)^2+('m6-v92'!B16-'m6-v92'!B17)^2)^0.5</f>
        <v>10.111874208078342</v>
      </c>
      <c r="E37" s="99" t="s">
        <v>211</v>
      </c>
      <c r="F37" s="153">
        <v>0</v>
      </c>
      <c r="G37" s="149">
        <f>((C37*0.5*F36)/(C37))*'m6-v92'!S9</f>
        <v>83.16</v>
      </c>
      <c r="H37" s="147">
        <f>((D37*0.5*F36)/D37)*('m6-v92'!AB3+'m6-v92'!AC9)</f>
        <v>400.88845517339405</v>
      </c>
      <c r="I37" s="141">
        <f>((D37*0.5*F36)/D37)*'m6-v92'!AC9</f>
        <v>277.20000000000005</v>
      </c>
      <c r="J37" s="87"/>
      <c r="K37" s="101"/>
      <c r="L37" s="111"/>
      <c r="M37" s="110">
        <f>G26</f>
        <v>83.16</v>
      </c>
      <c r="N37" s="115"/>
      <c r="O37" s="120">
        <f>I26</f>
        <v>277.20000000000005</v>
      </c>
      <c r="P37" s="119" t="s">
        <v>185</v>
      </c>
      <c r="Q37" s="103"/>
    </row>
    <row r="38" spans="1:17" ht="34.799999999999997" customHeight="1" thickTop="1" x14ac:dyDescent="0.3">
      <c r="J38" s="95"/>
      <c r="K38" s="102"/>
      <c r="L38" s="112"/>
      <c r="M38" s="157">
        <f>'m6-v92'!B29</f>
        <v>2.7869529401130886</v>
      </c>
      <c r="N38" s="154" t="s">
        <v>163</v>
      </c>
      <c r="O38" s="116"/>
      <c r="P38" s="119" t="s">
        <v>184</v>
      </c>
      <c r="Q38" s="103"/>
    </row>
    <row r="39" spans="1:17" ht="34.799999999999997" customHeight="1" x14ac:dyDescent="0.3">
      <c r="J39" s="95"/>
      <c r="K39" s="102"/>
      <c r="L39" s="132"/>
      <c r="M39" s="96"/>
      <c r="N39" s="94"/>
      <c r="O39" s="134"/>
      <c r="P39" s="119" t="s">
        <v>183</v>
      </c>
      <c r="Q39" s="103"/>
    </row>
    <row r="40" spans="1:17" ht="33" customHeight="1" x14ac:dyDescent="0.3">
      <c r="J40" s="95"/>
      <c r="K40" s="101"/>
      <c r="L40" s="133"/>
      <c r="M40" s="104"/>
      <c r="N40" s="156">
        <f>D26-M38</f>
        <v>7.3249212679652533</v>
      </c>
      <c r="O40" s="155" t="s">
        <v>163</v>
      </c>
      <c r="P40" s="96"/>
      <c r="Q40" s="103"/>
    </row>
    <row r="41" spans="1:17" ht="33" customHeight="1" thickBot="1" x14ac:dyDescent="0.35">
      <c r="J41" s="95"/>
      <c r="K41" s="125"/>
      <c r="L41" s="126"/>
      <c r="M41" s="127"/>
      <c r="N41" s="127"/>
      <c r="O41" s="127"/>
      <c r="P41" s="127"/>
      <c r="Q41" s="128"/>
    </row>
    <row r="42" spans="1:17" ht="33" customHeight="1" thickTop="1" x14ac:dyDescent="0.3">
      <c r="J42" s="95"/>
      <c r="K42" s="95"/>
      <c r="L42" s="95"/>
      <c r="M42" s="95"/>
      <c r="N42" s="95"/>
      <c r="O42" s="95"/>
      <c r="P42" s="95"/>
    </row>
    <row r="43" spans="1:17" ht="33" customHeight="1" x14ac:dyDescent="0.3"/>
    <row r="44" spans="1:17" ht="33" customHeight="1" x14ac:dyDescent="0.3"/>
    <row r="45" spans="1:17" ht="33" customHeight="1" x14ac:dyDescent="0.3"/>
    <row r="46" spans="1:17" ht="33" customHeight="1" x14ac:dyDescent="0.3"/>
    <row r="47" spans="1:17" ht="33" customHeight="1" x14ac:dyDescent="0.3"/>
  </sheetData>
  <sheetProtection algorithmName="SHA-512" hashValue="69gXVL2ECiOavv7GT7HllODti5Xoej9EJvA9ETV0JrLGHr1NBDJFI/KAd2p2d3Ypw0WSEdYN85gYBK1qtehYaA==" saltValue="XJSXceINaXtY7TsDdElzYg==" spinCount="100000" sheet="1" objects="1" scenarios="1" selectLockedCells="1"/>
  <dataConsolidate/>
  <mergeCells count="7">
    <mergeCell ref="E25:F25"/>
    <mergeCell ref="A25:A37"/>
    <mergeCell ref="A7:A19"/>
    <mergeCell ref="A1:H2"/>
    <mergeCell ref="A3:H4"/>
    <mergeCell ref="A5:H6"/>
    <mergeCell ref="E7:F7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23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50"/>
  <sheetViews>
    <sheetView view="pageBreakPreview" topLeftCell="B4" zoomScale="40" zoomScaleNormal="60" zoomScaleSheetLayoutView="40" workbookViewId="0">
      <selection activeCell="B9" sqref="B9"/>
    </sheetView>
  </sheetViews>
  <sheetFormatPr defaultColWidth="8.88671875" defaultRowHeight="18" x14ac:dyDescent="0.3"/>
  <cols>
    <col min="1" max="1" width="84.88671875" style="166" customWidth="1"/>
    <col min="2" max="2" width="121.88671875" style="166" bestFit="1" customWidth="1"/>
    <col min="3" max="3" width="2.44140625" style="166" customWidth="1"/>
    <col min="4" max="4" width="3.109375" style="166" customWidth="1"/>
    <col min="5" max="5" width="5.6640625" style="166" customWidth="1"/>
    <col min="6" max="6" width="27.6640625" style="166" customWidth="1"/>
    <col min="7" max="7" width="18.6640625" style="166" customWidth="1"/>
    <col min="8" max="9" width="16.6640625" style="166" customWidth="1"/>
    <col min="10" max="10" width="18.6640625" style="166" customWidth="1"/>
    <col min="11" max="11" width="27.6640625" style="166" customWidth="1"/>
    <col min="12" max="12" width="9.88671875" style="166" customWidth="1"/>
    <col min="13" max="13" width="15.88671875" style="166" customWidth="1"/>
    <col min="14" max="14" width="13.33203125" style="166" customWidth="1"/>
    <col min="15" max="15" width="8.88671875" style="166"/>
    <col min="16" max="17" width="2.44140625" style="166" customWidth="1"/>
    <col min="18" max="18" width="8.88671875" style="166"/>
    <col min="19" max="19" width="16.44140625" style="166" customWidth="1"/>
    <col min="20" max="20" width="11.88671875" style="166" customWidth="1"/>
    <col min="21" max="21" width="5.6640625" style="166" customWidth="1"/>
    <col min="22" max="22" width="27.6640625" style="166" customWidth="1"/>
    <col min="23" max="23" width="18.6640625" style="166" customWidth="1"/>
    <col min="24" max="25" width="16.6640625" style="166" customWidth="1"/>
    <col min="26" max="26" width="18.6640625" style="166" customWidth="1"/>
    <col min="27" max="27" width="27.6640625" style="166" customWidth="1"/>
    <col min="28" max="28" width="18.33203125" style="166" customWidth="1"/>
    <col min="29" max="29" width="17.33203125" style="166" customWidth="1"/>
    <col min="30" max="30" width="13.88671875" style="166" customWidth="1"/>
    <col min="31" max="31" width="8.88671875" style="166"/>
    <col min="32" max="32" width="3.33203125" style="166" customWidth="1"/>
    <col min="33" max="61" width="8.88671875" style="166"/>
    <col min="62" max="63" width="15.5546875" style="166" bestFit="1" customWidth="1"/>
    <col min="64" max="64" width="4" style="166" customWidth="1"/>
    <col min="65" max="66" width="15.5546875" style="166" bestFit="1" customWidth="1"/>
    <col min="67" max="67" width="4.33203125" style="166" customWidth="1"/>
    <col min="68" max="68" width="14.44140625" style="166" customWidth="1"/>
    <col min="69" max="69" width="12.44140625" style="166" customWidth="1"/>
    <col min="70" max="70" width="8.88671875" style="166"/>
    <col min="71" max="71" width="77" style="166" bestFit="1" customWidth="1"/>
    <col min="72" max="72" width="12.44140625" style="166" customWidth="1"/>
    <col min="73" max="73" width="4.33203125" style="166" customWidth="1"/>
    <col min="74" max="16384" width="8.88671875" style="166"/>
  </cols>
  <sheetData>
    <row r="1" spans="1:91" ht="36.6" customHeight="1" thickTop="1" thickBot="1" x14ac:dyDescent="0.35">
      <c r="A1" s="289" t="s">
        <v>168</v>
      </c>
      <c r="B1" s="289"/>
      <c r="C1" s="159"/>
      <c r="D1" s="160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1"/>
      <c r="S1" s="162"/>
      <c r="T1" s="162"/>
      <c r="U1" s="162"/>
      <c r="V1" s="162"/>
      <c r="W1" s="162"/>
      <c r="X1" s="162"/>
      <c r="Y1" s="163"/>
      <c r="Z1" s="162"/>
      <c r="AA1" s="162"/>
      <c r="AB1" s="162"/>
      <c r="AC1" s="162"/>
      <c r="AD1" s="162"/>
      <c r="AE1" s="164"/>
      <c r="AF1" s="159"/>
      <c r="AG1" s="159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</row>
    <row r="2" spans="1:91" ht="24.6" customHeight="1" thickTop="1" thickBot="1" x14ac:dyDescent="0.35">
      <c r="A2" s="289"/>
      <c r="B2" s="289"/>
      <c r="C2" s="159"/>
      <c r="D2" s="160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7"/>
      <c r="S2" s="168"/>
      <c r="T2" s="168"/>
      <c r="U2" s="168"/>
      <c r="V2" s="168"/>
      <c r="W2" s="168"/>
      <c r="X2" s="277">
        <f>B29</f>
        <v>2.8158765303380759</v>
      </c>
      <c r="Y2" s="290" t="s">
        <v>163</v>
      </c>
      <c r="Z2" s="168"/>
      <c r="AA2" s="168"/>
      <c r="AB2" s="168"/>
      <c r="AC2" s="168"/>
      <c r="AD2" s="168"/>
      <c r="AE2" s="169"/>
      <c r="AF2" s="159"/>
      <c r="AG2" s="159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</row>
    <row r="3" spans="1:91" ht="19.2" thickTop="1" thickBot="1" x14ac:dyDescent="0.35">
      <c r="A3" s="262" t="s">
        <v>167</v>
      </c>
      <c r="B3" s="262"/>
      <c r="C3" s="159"/>
      <c r="D3" s="160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7"/>
      <c r="S3" s="168"/>
      <c r="T3" s="168"/>
      <c r="U3" s="168"/>
      <c r="V3" s="168"/>
      <c r="W3" s="168"/>
      <c r="X3" s="280"/>
      <c r="Y3" s="291"/>
      <c r="Z3" s="168"/>
      <c r="AA3" s="168"/>
      <c r="AB3" s="292">
        <f>AB6*100</f>
        <v>60.0837654660887</v>
      </c>
      <c r="AC3" s="281" t="s">
        <v>172</v>
      </c>
      <c r="AD3" s="168"/>
      <c r="AE3" s="169"/>
      <c r="AF3" s="159"/>
      <c r="AG3" s="159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</row>
    <row r="4" spans="1:91" ht="18.600000000000001" thickTop="1" x14ac:dyDescent="0.3">
      <c r="A4" s="262"/>
      <c r="B4" s="262"/>
      <c r="C4" s="159"/>
      <c r="D4" s="160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7"/>
      <c r="S4" s="168"/>
      <c r="T4" s="168"/>
      <c r="U4" s="168"/>
      <c r="V4" s="168"/>
      <c r="W4" s="168"/>
      <c r="X4" s="168"/>
      <c r="Y4" s="284"/>
      <c r="Z4" s="284"/>
      <c r="AA4" s="168"/>
      <c r="AB4" s="293"/>
      <c r="AC4" s="282"/>
      <c r="AD4" s="168"/>
      <c r="AE4" s="169"/>
      <c r="AF4" s="159"/>
      <c r="AG4" s="159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</row>
    <row r="5" spans="1:91" ht="18.600000000000001" thickBot="1" x14ac:dyDescent="0.35">
      <c r="A5" s="262"/>
      <c r="B5" s="262"/>
      <c r="C5" s="159"/>
      <c r="D5" s="160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7"/>
      <c r="S5" s="168"/>
      <c r="T5" s="168"/>
      <c r="U5" s="168"/>
      <c r="V5" s="168"/>
      <c r="W5" s="168"/>
      <c r="X5" s="168"/>
      <c r="Y5" s="285"/>
      <c r="Z5" s="285"/>
      <c r="AA5" s="168"/>
      <c r="AB5" s="294"/>
      <c r="AC5" s="283"/>
      <c r="AD5" s="168"/>
      <c r="AE5" s="169"/>
      <c r="AF5" s="159"/>
      <c r="AG5" s="159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</row>
    <row r="6" spans="1:91" ht="85.95" customHeight="1" thickTop="1" thickBot="1" x14ac:dyDescent="0.35">
      <c r="A6" s="295" t="s">
        <v>170</v>
      </c>
      <c r="B6" s="296"/>
      <c r="C6" s="160"/>
      <c r="D6" s="160"/>
      <c r="E6" s="170"/>
      <c r="F6" s="171"/>
      <c r="G6" s="171"/>
      <c r="H6" s="171"/>
      <c r="I6" s="171"/>
      <c r="J6" s="171"/>
      <c r="K6" s="171"/>
      <c r="L6" s="171"/>
      <c r="M6" s="171"/>
      <c r="N6" s="171"/>
      <c r="O6" s="172"/>
      <c r="P6" s="160"/>
      <c r="Q6" s="160"/>
      <c r="R6" s="173"/>
      <c r="S6" s="174"/>
      <c r="T6" s="174"/>
      <c r="U6" s="174"/>
      <c r="V6" s="174"/>
      <c r="W6" s="174"/>
      <c r="X6" s="174"/>
      <c r="Y6" s="175"/>
      <c r="Z6" s="175"/>
      <c r="AA6" s="174"/>
      <c r="AB6" s="176">
        <f>B28</f>
        <v>0.60083765466088701</v>
      </c>
      <c r="AC6" s="177" t="s">
        <v>157</v>
      </c>
      <c r="AD6" s="174"/>
      <c r="AE6" s="178"/>
      <c r="AF6" s="160"/>
      <c r="AG6" s="160"/>
    </row>
    <row r="7" spans="1:91" ht="30.6" customHeight="1" thickTop="1" thickBot="1" x14ac:dyDescent="0.35">
      <c r="A7" s="179" t="s">
        <v>120</v>
      </c>
      <c r="B7" s="51" t="s">
        <v>24</v>
      </c>
      <c r="C7" s="159"/>
      <c r="D7" s="180">
        <f>VLOOKUP(B7,Tableshahr2[],2,FALSE)</f>
        <v>4</v>
      </c>
      <c r="E7" s="167"/>
      <c r="F7" s="168"/>
      <c r="G7" s="168"/>
      <c r="H7" s="168"/>
      <c r="I7" s="181"/>
      <c r="J7" s="182"/>
      <c r="K7" s="183"/>
      <c r="L7" s="297"/>
      <c r="M7" s="298">
        <f>B8*B10</f>
        <v>1.5</v>
      </c>
      <c r="N7" s="275" t="s">
        <v>157</v>
      </c>
      <c r="O7" s="169"/>
      <c r="P7" s="159"/>
      <c r="Q7" s="159"/>
      <c r="R7" s="167"/>
      <c r="S7" s="277">
        <f>B26</f>
        <v>0.59399999999999997</v>
      </c>
      <c r="T7" s="275" t="s">
        <v>157</v>
      </c>
      <c r="U7" s="168"/>
      <c r="V7" s="184"/>
      <c r="W7" s="184"/>
      <c r="X7" s="185"/>
      <c r="Y7" s="181"/>
      <c r="Z7" s="182"/>
      <c r="AA7" s="183"/>
      <c r="AB7" s="300"/>
      <c r="AC7" s="279">
        <f>B23</f>
        <v>1.98</v>
      </c>
      <c r="AD7" s="270" t="s">
        <v>157</v>
      </c>
      <c r="AE7" s="169"/>
      <c r="AF7" s="159"/>
      <c r="AG7" s="159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</row>
    <row r="8" spans="1:91" ht="43.95" customHeight="1" thickBot="1" x14ac:dyDescent="0.35">
      <c r="A8" s="186" t="s">
        <v>174</v>
      </c>
      <c r="B8" s="187">
        <f>VLOOKUP(D7,Tablemantagheh5[],2,FALSE)</f>
        <v>1.5</v>
      </c>
      <c r="C8" s="159"/>
      <c r="D8" s="160"/>
      <c r="E8" s="167"/>
      <c r="F8" s="168"/>
      <c r="G8" s="168"/>
      <c r="H8" s="168"/>
      <c r="I8" s="188"/>
      <c r="J8" s="189"/>
      <c r="K8" s="190"/>
      <c r="L8" s="297"/>
      <c r="M8" s="299"/>
      <c r="N8" s="276"/>
      <c r="O8" s="169"/>
      <c r="P8" s="159"/>
      <c r="Q8" s="159"/>
      <c r="R8" s="167"/>
      <c r="S8" s="280"/>
      <c r="T8" s="276"/>
      <c r="U8" s="168"/>
      <c r="V8" s="191"/>
      <c r="W8" s="191"/>
      <c r="X8" s="192"/>
      <c r="Y8" s="188"/>
      <c r="Z8" s="189"/>
      <c r="AA8" s="190"/>
      <c r="AB8" s="300"/>
      <c r="AC8" s="280"/>
      <c r="AD8" s="271"/>
      <c r="AE8" s="169"/>
      <c r="AF8" s="159"/>
      <c r="AG8" s="159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</row>
    <row r="9" spans="1:91" ht="29.4" customHeight="1" thickTop="1" x14ac:dyDescent="0.9">
      <c r="A9" s="193" t="s">
        <v>122</v>
      </c>
      <c r="B9" s="49" t="s">
        <v>126</v>
      </c>
      <c r="C9" s="159"/>
      <c r="D9" s="160"/>
      <c r="E9" s="167"/>
      <c r="F9" s="272">
        <f>D25</f>
        <v>0.2</v>
      </c>
      <c r="G9" s="194" t="s">
        <v>165</v>
      </c>
      <c r="H9" s="195"/>
      <c r="I9" s="196"/>
      <c r="J9" s="168"/>
      <c r="K9" s="168"/>
      <c r="L9" s="168"/>
      <c r="M9" s="273">
        <f>M7*100</f>
        <v>150</v>
      </c>
      <c r="N9" s="275" t="s">
        <v>172</v>
      </c>
      <c r="O9" s="169"/>
      <c r="P9" s="159"/>
      <c r="Q9" s="159"/>
      <c r="R9" s="167"/>
      <c r="S9" s="277">
        <f>S7*100</f>
        <v>59.4</v>
      </c>
      <c r="T9" s="275" t="s">
        <v>172</v>
      </c>
      <c r="U9" s="168"/>
      <c r="V9" s="197"/>
      <c r="W9" s="198"/>
      <c r="X9" s="195"/>
      <c r="Y9" s="196"/>
      <c r="Z9" s="168"/>
      <c r="AA9" s="168"/>
      <c r="AB9" s="168"/>
      <c r="AC9" s="279">
        <f>AC7*100</f>
        <v>198</v>
      </c>
      <c r="AD9" s="270" t="s">
        <v>172</v>
      </c>
      <c r="AE9" s="169"/>
      <c r="AF9" s="159"/>
      <c r="AG9" s="159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</row>
    <row r="10" spans="1:91" ht="37.200000000000003" customHeight="1" thickBot="1" x14ac:dyDescent="0.4">
      <c r="A10" s="186" t="s">
        <v>123</v>
      </c>
      <c r="B10" s="187">
        <f>VLOOKUP(B9,Tablekhatar10[],2,FALSE)</f>
        <v>1</v>
      </c>
      <c r="C10" s="159"/>
      <c r="D10" s="160"/>
      <c r="E10" s="167"/>
      <c r="F10" s="272"/>
      <c r="G10" s="199"/>
      <c r="H10" s="200"/>
      <c r="I10" s="201"/>
      <c r="J10" s="202"/>
      <c r="K10" s="168"/>
      <c r="L10" s="168"/>
      <c r="M10" s="274"/>
      <c r="N10" s="276"/>
      <c r="O10" s="169"/>
      <c r="P10" s="159"/>
      <c r="Q10" s="159"/>
      <c r="R10" s="167"/>
      <c r="S10" s="278"/>
      <c r="T10" s="276"/>
      <c r="U10" s="168"/>
      <c r="V10" s="203">
        <f>D25</f>
        <v>0.2</v>
      </c>
      <c r="W10" s="204"/>
      <c r="X10" s="200"/>
      <c r="Y10" s="201"/>
      <c r="Z10" s="202"/>
      <c r="AA10" s="168"/>
      <c r="AB10" s="168"/>
      <c r="AC10" s="280"/>
      <c r="AD10" s="271"/>
      <c r="AE10" s="169"/>
      <c r="AF10" s="159"/>
      <c r="AG10" s="159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</row>
    <row r="11" spans="1:91" ht="54" customHeight="1" thickTop="1" thickBot="1" x14ac:dyDescent="0.35">
      <c r="A11" s="205" t="s">
        <v>129</v>
      </c>
      <c r="B11" s="206">
        <f>(0.43*B8)+2.2</f>
        <v>2.8450000000000002</v>
      </c>
      <c r="C11" s="159"/>
      <c r="D11" s="160"/>
      <c r="E11" s="167"/>
      <c r="F11" s="207"/>
      <c r="G11" s="208">
        <f>B19</f>
        <v>11.309932474020215</v>
      </c>
      <c r="H11" s="209" t="s">
        <v>164</v>
      </c>
      <c r="I11" s="201"/>
      <c r="J11" s="269" t="s">
        <v>166</v>
      </c>
      <c r="K11" s="202"/>
      <c r="L11" s="168"/>
      <c r="M11" s="168"/>
      <c r="N11" s="168"/>
      <c r="O11" s="169"/>
      <c r="P11" s="159"/>
      <c r="Q11" s="159"/>
      <c r="R11" s="167"/>
      <c r="S11" s="168"/>
      <c r="T11" s="168"/>
      <c r="U11" s="168"/>
      <c r="V11" s="204"/>
      <c r="W11" s="210">
        <f>B19</f>
        <v>11.309932474020215</v>
      </c>
      <c r="X11" s="211" t="s">
        <v>164</v>
      </c>
      <c r="Y11" s="201"/>
      <c r="Z11" s="269" t="s">
        <v>166</v>
      </c>
      <c r="AA11" s="202"/>
      <c r="AB11" s="168"/>
      <c r="AC11" s="168"/>
      <c r="AD11" s="168"/>
      <c r="AE11" s="169"/>
      <c r="AF11" s="159"/>
      <c r="AG11" s="159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</row>
    <row r="12" spans="1:91" ht="36" x14ac:dyDescent="0.3">
      <c r="A12" s="193" t="s">
        <v>140</v>
      </c>
      <c r="B12" s="48" t="s">
        <v>179</v>
      </c>
      <c r="C12" s="159"/>
      <c r="D12" s="160"/>
      <c r="E12" s="167"/>
      <c r="F12" s="212"/>
      <c r="G12" s="168"/>
      <c r="H12" s="200"/>
      <c r="I12" s="201"/>
      <c r="J12" s="269"/>
      <c r="K12" s="169"/>
      <c r="L12" s="168"/>
      <c r="M12" s="168"/>
      <c r="N12" s="168"/>
      <c r="O12" s="169"/>
      <c r="P12" s="159"/>
      <c r="Q12" s="159"/>
      <c r="R12" s="167"/>
      <c r="S12" s="168"/>
      <c r="T12" s="168"/>
      <c r="U12" s="168"/>
      <c r="V12" s="213"/>
      <c r="W12" s="168"/>
      <c r="X12" s="200"/>
      <c r="Y12" s="201"/>
      <c r="Z12" s="269"/>
      <c r="AA12" s="169"/>
      <c r="AB12" s="168"/>
      <c r="AC12" s="168"/>
      <c r="AD12" s="168"/>
      <c r="AE12" s="169"/>
      <c r="AF12" s="159"/>
      <c r="AG12" s="159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264" t="s">
        <v>120</v>
      </c>
      <c r="BK12" s="264"/>
      <c r="BL12" s="165"/>
      <c r="BM12" s="264" t="s">
        <v>121</v>
      </c>
      <c r="BN12" s="264"/>
      <c r="BO12" s="165"/>
      <c r="BP12" s="264" t="s">
        <v>122</v>
      </c>
      <c r="BQ12" s="264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</row>
    <row r="13" spans="1:91" ht="46.8" x14ac:dyDescent="0.3">
      <c r="A13" s="186" t="s">
        <v>176</v>
      </c>
      <c r="B13" s="187">
        <f>VLOOKUP(B12,TableCe11[],2,FALSE)</f>
        <v>1.1000000000000001</v>
      </c>
      <c r="C13" s="159"/>
      <c r="D13" s="160"/>
      <c r="E13" s="167"/>
      <c r="F13" s="167"/>
      <c r="G13" s="168"/>
      <c r="H13" s="200"/>
      <c r="I13" s="201"/>
      <c r="J13" s="269"/>
      <c r="K13" s="169"/>
      <c r="L13" s="168"/>
      <c r="M13" s="168"/>
      <c r="N13" s="168"/>
      <c r="O13" s="169"/>
      <c r="P13" s="159"/>
      <c r="Q13" s="159"/>
      <c r="R13" s="167"/>
      <c r="S13" s="168"/>
      <c r="T13" s="168"/>
      <c r="U13" s="168"/>
      <c r="V13" s="167"/>
      <c r="W13" s="168"/>
      <c r="X13" s="200"/>
      <c r="Y13" s="201"/>
      <c r="Z13" s="269"/>
      <c r="AA13" s="169"/>
      <c r="AB13" s="168"/>
      <c r="AC13" s="168"/>
      <c r="AD13" s="168"/>
      <c r="AE13" s="169"/>
      <c r="AF13" s="159"/>
      <c r="AG13" s="159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 t="s">
        <v>118</v>
      </c>
      <c r="BK13" s="165" t="s">
        <v>119</v>
      </c>
      <c r="BL13" s="165"/>
      <c r="BM13" s="165" t="s">
        <v>118</v>
      </c>
      <c r="BN13" s="165" t="s">
        <v>119</v>
      </c>
      <c r="BO13" s="165"/>
      <c r="BP13" s="165" t="s">
        <v>118</v>
      </c>
      <c r="BQ13" s="165" t="s">
        <v>119</v>
      </c>
      <c r="BR13" s="165"/>
      <c r="BS13" s="165" t="s">
        <v>118</v>
      </c>
      <c r="BT13" s="165" t="s">
        <v>119</v>
      </c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</row>
    <row r="14" spans="1:91" ht="36" x14ac:dyDescent="0.3">
      <c r="A14" s="193" t="s">
        <v>146</v>
      </c>
      <c r="B14" s="48" t="s">
        <v>143</v>
      </c>
      <c r="C14" s="159"/>
      <c r="D14" s="160"/>
      <c r="E14" s="167"/>
      <c r="F14" s="167"/>
      <c r="G14" s="168"/>
      <c r="H14" s="200"/>
      <c r="I14" s="201"/>
      <c r="J14" s="168"/>
      <c r="K14" s="169"/>
      <c r="L14" s="168"/>
      <c r="M14" s="168"/>
      <c r="N14" s="168"/>
      <c r="O14" s="169"/>
      <c r="P14" s="159"/>
      <c r="Q14" s="159"/>
      <c r="R14" s="167"/>
      <c r="S14" s="168"/>
      <c r="T14" s="168"/>
      <c r="U14" s="168"/>
      <c r="V14" s="167"/>
      <c r="W14" s="168"/>
      <c r="X14" s="200"/>
      <c r="Y14" s="201"/>
      <c r="Z14" s="168"/>
      <c r="AA14" s="169"/>
      <c r="AB14" s="168"/>
      <c r="AC14" s="168"/>
      <c r="AD14" s="168"/>
      <c r="AE14" s="169"/>
      <c r="AF14" s="159"/>
      <c r="AG14" s="159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 t="s">
        <v>0</v>
      </c>
      <c r="BK14" s="165">
        <v>5</v>
      </c>
      <c r="BL14" s="165"/>
      <c r="BM14" s="165">
        <v>1</v>
      </c>
      <c r="BN14" s="165">
        <v>0.25</v>
      </c>
      <c r="BO14" s="165"/>
      <c r="BP14" s="165" t="s">
        <v>124</v>
      </c>
      <c r="BQ14" s="165">
        <v>1.2</v>
      </c>
      <c r="BR14" s="165"/>
      <c r="BS14" s="165" t="s">
        <v>177</v>
      </c>
      <c r="BT14" s="165">
        <v>0.9</v>
      </c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</row>
    <row r="15" spans="1:91" ht="46.8" x14ac:dyDescent="0.3">
      <c r="A15" s="186" t="s">
        <v>175</v>
      </c>
      <c r="B15" s="187">
        <f>VLOOKUP(B14,TableCt12[],2,FALSE)</f>
        <v>1.2</v>
      </c>
      <c r="C15" s="159"/>
      <c r="D15" s="160"/>
      <c r="E15" s="167"/>
      <c r="F15" s="167"/>
      <c r="G15" s="168"/>
      <c r="H15" s="200"/>
      <c r="I15" s="201"/>
      <c r="J15" s="168"/>
      <c r="K15" s="169"/>
      <c r="L15" s="168"/>
      <c r="M15" s="168"/>
      <c r="N15" s="168"/>
      <c r="O15" s="169"/>
      <c r="P15" s="159"/>
      <c r="Q15" s="159"/>
      <c r="R15" s="167"/>
      <c r="S15" s="168"/>
      <c r="T15" s="168"/>
      <c r="U15" s="168"/>
      <c r="V15" s="167"/>
      <c r="W15" s="168"/>
      <c r="X15" s="200"/>
      <c r="Y15" s="201"/>
      <c r="Z15" s="168"/>
      <c r="AA15" s="169"/>
      <c r="AB15" s="168"/>
      <c r="AC15" s="168"/>
      <c r="AD15" s="168"/>
      <c r="AE15" s="169"/>
      <c r="AF15" s="159"/>
      <c r="AG15" s="159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 t="s">
        <v>1</v>
      </c>
      <c r="BK15" s="165">
        <v>4</v>
      </c>
      <c r="BL15" s="165"/>
      <c r="BM15" s="165">
        <v>2</v>
      </c>
      <c r="BN15" s="165">
        <v>0.5</v>
      </c>
      <c r="BO15" s="165"/>
      <c r="BP15" s="165" t="s">
        <v>125</v>
      </c>
      <c r="BQ15" s="165">
        <v>1.1000000000000001</v>
      </c>
      <c r="BR15" s="165"/>
      <c r="BS15" s="165" t="s">
        <v>178</v>
      </c>
      <c r="BT15" s="165">
        <v>1</v>
      </c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</row>
    <row r="16" spans="1:91" ht="46.8" x14ac:dyDescent="0.3">
      <c r="A16" s="214" t="s">
        <v>151</v>
      </c>
      <c r="B16" s="71">
        <v>8</v>
      </c>
      <c r="C16" s="159"/>
      <c r="D16" s="160"/>
      <c r="E16" s="167"/>
      <c r="F16" s="167"/>
      <c r="G16" s="168"/>
      <c r="H16" s="200"/>
      <c r="I16" s="201"/>
      <c r="J16" s="168"/>
      <c r="K16" s="169"/>
      <c r="L16" s="168"/>
      <c r="M16" s="168"/>
      <c r="N16" s="168"/>
      <c r="O16" s="169"/>
      <c r="P16" s="159"/>
      <c r="Q16" s="159"/>
      <c r="R16" s="167"/>
      <c r="S16" s="168"/>
      <c r="T16" s="168"/>
      <c r="U16" s="168"/>
      <c r="V16" s="167"/>
      <c r="W16" s="168"/>
      <c r="X16" s="200"/>
      <c r="Y16" s="201"/>
      <c r="Z16" s="168"/>
      <c r="AA16" s="169"/>
      <c r="AB16" s="168"/>
      <c r="AC16" s="168"/>
      <c r="AD16" s="168"/>
      <c r="AE16" s="169"/>
      <c r="AF16" s="159"/>
      <c r="AG16" s="159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 t="s">
        <v>2</v>
      </c>
      <c r="BK16" s="165">
        <v>5</v>
      </c>
      <c r="BL16" s="165"/>
      <c r="BM16" s="165">
        <v>3</v>
      </c>
      <c r="BN16" s="165">
        <v>1</v>
      </c>
      <c r="BO16" s="165"/>
      <c r="BP16" s="165" t="s">
        <v>126</v>
      </c>
      <c r="BQ16" s="165">
        <v>1</v>
      </c>
      <c r="BR16" s="165"/>
      <c r="BS16" s="165" t="s">
        <v>179</v>
      </c>
      <c r="BT16" s="165">
        <v>1.1000000000000001</v>
      </c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</row>
    <row r="17" spans="1:91" ht="46.8" x14ac:dyDescent="0.3">
      <c r="A17" s="214" t="s">
        <v>152</v>
      </c>
      <c r="B17" s="71">
        <v>6</v>
      </c>
      <c r="C17" s="159"/>
      <c r="D17" s="160"/>
      <c r="E17" s="167"/>
      <c r="F17" s="167"/>
      <c r="G17" s="168"/>
      <c r="H17" s="200"/>
      <c r="I17" s="201"/>
      <c r="J17" s="168"/>
      <c r="K17" s="169"/>
      <c r="L17" s="168"/>
      <c r="M17" s="168"/>
      <c r="N17" s="168"/>
      <c r="O17" s="169"/>
      <c r="P17" s="159"/>
      <c r="Q17" s="159"/>
      <c r="R17" s="167"/>
      <c r="S17" s="168"/>
      <c r="T17" s="168"/>
      <c r="U17" s="168"/>
      <c r="V17" s="167"/>
      <c r="W17" s="168"/>
      <c r="X17" s="200"/>
      <c r="Y17" s="201"/>
      <c r="Z17" s="168"/>
      <c r="AA17" s="169"/>
      <c r="AB17" s="168"/>
      <c r="AC17" s="168"/>
      <c r="AD17" s="168"/>
      <c r="AE17" s="169"/>
      <c r="AF17" s="159"/>
      <c r="AG17" s="159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 t="s">
        <v>3</v>
      </c>
      <c r="BK17" s="165">
        <v>2</v>
      </c>
      <c r="BL17" s="165"/>
      <c r="BM17" s="165">
        <v>4</v>
      </c>
      <c r="BN17" s="165">
        <v>1.5</v>
      </c>
      <c r="BO17" s="165"/>
      <c r="BP17" s="165" t="s">
        <v>127</v>
      </c>
      <c r="BQ17" s="165">
        <v>0.8</v>
      </c>
      <c r="BR17" s="165"/>
      <c r="BS17" s="165" t="s">
        <v>180</v>
      </c>
      <c r="BT17" s="165">
        <v>0.8</v>
      </c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</row>
    <row r="18" spans="1:91" ht="46.8" x14ac:dyDescent="0.3">
      <c r="A18" s="214" t="s">
        <v>153</v>
      </c>
      <c r="B18" s="71">
        <v>20</v>
      </c>
      <c r="C18" s="159"/>
      <c r="D18" s="160"/>
      <c r="E18" s="167"/>
      <c r="F18" s="167"/>
      <c r="G18" s="168"/>
      <c r="H18" s="200"/>
      <c r="I18" s="201"/>
      <c r="J18" s="168"/>
      <c r="K18" s="169"/>
      <c r="L18" s="168"/>
      <c r="M18" s="168"/>
      <c r="N18" s="168"/>
      <c r="O18" s="169"/>
      <c r="P18" s="159"/>
      <c r="Q18" s="159"/>
      <c r="R18" s="167"/>
      <c r="S18" s="168"/>
      <c r="T18" s="168"/>
      <c r="U18" s="168"/>
      <c r="V18" s="167"/>
      <c r="W18" s="168"/>
      <c r="X18" s="200"/>
      <c r="Y18" s="201"/>
      <c r="Z18" s="168"/>
      <c r="AA18" s="169"/>
      <c r="AB18" s="168"/>
      <c r="AC18" s="168"/>
      <c r="AD18" s="168"/>
      <c r="AE18" s="169"/>
      <c r="AF18" s="159"/>
      <c r="AG18" s="159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 t="s">
        <v>4</v>
      </c>
      <c r="BK18" s="165">
        <v>4</v>
      </c>
      <c r="BL18" s="165"/>
      <c r="BM18" s="165">
        <v>5</v>
      </c>
      <c r="BN18" s="165">
        <v>2</v>
      </c>
      <c r="BO18" s="165"/>
      <c r="BP18" s="165"/>
      <c r="BQ18" s="165"/>
      <c r="BR18" s="165"/>
      <c r="BS18" s="165" t="s">
        <v>181</v>
      </c>
      <c r="BT18" s="165">
        <v>0.9</v>
      </c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</row>
    <row r="19" spans="1:91" ht="46.8" x14ac:dyDescent="0.3">
      <c r="A19" s="215" t="s">
        <v>173</v>
      </c>
      <c r="B19" s="216">
        <f>DEGREES(ATAN((B16-B17)/(B18/2)))</f>
        <v>11.309932474020215</v>
      </c>
      <c r="C19" s="159"/>
      <c r="D19" s="160"/>
      <c r="E19" s="167"/>
      <c r="F19" s="286" t="s">
        <v>156</v>
      </c>
      <c r="G19" s="287"/>
      <c r="H19" s="288"/>
      <c r="I19" s="201"/>
      <c r="J19" s="168"/>
      <c r="K19" s="169"/>
      <c r="L19" s="168"/>
      <c r="M19" s="168"/>
      <c r="N19" s="168"/>
      <c r="O19" s="169"/>
      <c r="P19" s="159"/>
      <c r="Q19" s="159"/>
      <c r="R19" s="167"/>
      <c r="S19" s="168"/>
      <c r="T19" s="168"/>
      <c r="U19" s="168"/>
      <c r="V19" s="286" t="s">
        <v>171</v>
      </c>
      <c r="W19" s="287"/>
      <c r="X19" s="288"/>
      <c r="Y19" s="201"/>
      <c r="Z19" s="168"/>
      <c r="AA19" s="169"/>
      <c r="AB19" s="168"/>
      <c r="AC19" s="168"/>
      <c r="AD19" s="168"/>
      <c r="AE19" s="169"/>
      <c r="AF19" s="159"/>
      <c r="AG19" s="159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 t="s">
        <v>5</v>
      </c>
      <c r="BK19" s="165">
        <v>4</v>
      </c>
      <c r="BL19" s="165"/>
      <c r="BM19" s="165">
        <v>6</v>
      </c>
      <c r="BN19" s="165">
        <v>3</v>
      </c>
      <c r="BO19" s="165"/>
      <c r="BP19" s="165"/>
      <c r="BQ19" s="165"/>
      <c r="BR19" s="165"/>
      <c r="BS19" s="165" t="s">
        <v>182</v>
      </c>
      <c r="BT19" s="165">
        <v>1</v>
      </c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</row>
    <row r="20" spans="1:91" ht="43.2" customHeight="1" x14ac:dyDescent="0.3">
      <c r="A20" s="215" t="s">
        <v>149</v>
      </c>
      <c r="B20" s="48" t="s">
        <v>147</v>
      </c>
      <c r="C20" s="159"/>
      <c r="D20" s="160"/>
      <c r="E20" s="167"/>
      <c r="F20" s="167"/>
      <c r="G20" s="168"/>
      <c r="H20" s="200"/>
      <c r="I20" s="201"/>
      <c r="J20" s="168"/>
      <c r="K20" s="169"/>
      <c r="L20" s="168"/>
      <c r="M20" s="168"/>
      <c r="N20" s="168"/>
      <c r="O20" s="169"/>
      <c r="P20" s="159"/>
      <c r="Q20" s="159"/>
      <c r="R20" s="167"/>
      <c r="S20" s="168"/>
      <c r="T20" s="168"/>
      <c r="U20" s="168"/>
      <c r="V20" s="167"/>
      <c r="W20" s="168"/>
      <c r="X20" s="200"/>
      <c r="Y20" s="201"/>
      <c r="Z20" s="168"/>
      <c r="AA20" s="169"/>
      <c r="AB20" s="168"/>
      <c r="AC20" s="168"/>
      <c r="AD20" s="168"/>
      <c r="AE20" s="169"/>
      <c r="AF20" s="159"/>
      <c r="AG20" s="159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 t="s">
        <v>6</v>
      </c>
      <c r="BK20" s="165">
        <v>3</v>
      </c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</row>
    <row r="21" spans="1:91" ht="43.2" customHeight="1" x14ac:dyDescent="0.3">
      <c r="A21" s="215" t="s">
        <v>162</v>
      </c>
      <c r="B21" s="206">
        <f>IF(AND(B20="سطح بام لغزنده و بدون مانع",B15=1),5,IF(AND(B20="سطح بام لغزنده و بدون مانع",B15=1.1),10,IF(AND(B20="سطح بام لغزنده و بدون مانع",B15&gt;1.1),15,IF(AND(B20="سطح بام غیر لغزنده و با مانع(سایر بام ها)",B15=1),30,IF(AND(B20="سطح بام غیر لغزنده و با مانع(سایر بام ها)",B15&gt;1),45)))))</f>
        <v>15</v>
      </c>
      <c r="C21" s="159"/>
      <c r="D21" s="160"/>
      <c r="E21" s="167"/>
      <c r="F21" s="168"/>
      <c r="G21" s="168"/>
      <c r="H21" s="168"/>
      <c r="I21" s="168"/>
      <c r="J21" s="168"/>
      <c r="K21" s="168"/>
      <c r="M21" s="168"/>
      <c r="N21" s="168"/>
      <c r="O21" s="169"/>
      <c r="P21" s="159"/>
      <c r="Q21" s="159"/>
      <c r="R21" s="167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9"/>
      <c r="AF21" s="159"/>
      <c r="AG21" s="159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 t="s">
        <v>7</v>
      </c>
      <c r="BK21" s="165">
        <v>5</v>
      </c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</row>
    <row r="22" spans="1:91" ht="43.2" customHeight="1" thickBot="1" x14ac:dyDescent="0.35">
      <c r="A22" s="186" t="s">
        <v>150</v>
      </c>
      <c r="B22" s="217">
        <f>IF(B19&lt;B21,1,IF(AND(B19&gt;B21,B19&lt;70),(1-((B19-B21)/(70-B21))),IF(B19&gt;=70,0)))</f>
        <v>1</v>
      </c>
      <c r="C22" s="159"/>
      <c r="D22" s="160"/>
      <c r="E22" s="218"/>
      <c r="F22" s="219"/>
      <c r="G22" s="219"/>
      <c r="H22" s="219"/>
      <c r="I22" s="219"/>
      <c r="J22" s="219"/>
      <c r="K22" s="219"/>
      <c r="L22" s="219"/>
      <c r="M22" s="219"/>
      <c r="N22" s="219"/>
      <c r="O22" s="220"/>
      <c r="P22" s="159"/>
      <c r="Q22" s="159"/>
      <c r="R22" s="218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20"/>
      <c r="AF22" s="159"/>
      <c r="AG22" s="159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 t="s">
        <v>8</v>
      </c>
      <c r="BK22" s="165">
        <v>1</v>
      </c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</row>
    <row r="23" spans="1:91" ht="55.2" customHeight="1" thickTop="1" x14ac:dyDescent="0.3">
      <c r="A23" s="267" t="s">
        <v>154</v>
      </c>
      <c r="B23" s="265">
        <f>B22*B15*B13*B10*B8</f>
        <v>1.98</v>
      </c>
      <c r="C23" s="159"/>
      <c r="D23" s="160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 t="s">
        <v>9</v>
      </c>
      <c r="BK23" s="165">
        <v>2</v>
      </c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</row>
    <row r="24" spans="1:91" ht="52.95" customHeight="1" x14ac:dyDescent="0.3">
      <c r="A24" s="268"/>
      <c r="B24" s="266"/>
      <c r="C24" s="159"/>
      <c r="D24" s="160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 t="s">
        <v>10</v>
      </c>
      <c r="BK24" s="165">
        <v>4</v>
      </c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</row>
    <row r="25" spans="1:91" ht="61.2" customHeight="1" thickBot="1" x14ac:dyDescent="0.35">
      <c r="A25" s="221" t="s">
        <v>158</v>
      </c>
      <c r="B25" s="222" t="str">
        <f>IF(AND(D25&gt;4%,D25&lt;60%),"مطابق شکل","نیاز به اعمال بار نامتوازن برف نمی باشد")</f>
        <v>مطابق شکل</v>
      </c>
      <c r="C25" s="159"/>
      <c r="D25" s="223">
        <f>((B16-B17)/(B18/2))</f>
        <v>0.2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 t="s">
        <v>11</v>
      </c>
      <c r="BK25" s="165">
        <v>2</v>
      </c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</row>
    <row r="26" spans="1:91" ht="77.400000000000006" customHeight="1" thickTop="1" x14ac:dyDescent="0.3">
      <c r="A26" s="80" t="s">
        <v>159</v>
      </c>
      <c r="B26" s="224">
        <f>0.3*B23</f>
        <v>0.59399999999999997</v>
      </c>
      <c r="C26" s="159"/>
      <c r="D26" s="160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 t="s">
        <v>12</v>
      </c>
      <c r="BK26" s="165">
        <v>1</v>
      </c>
      <c r="BL26" s="165"/>
      <c r="BM26" s="165"/>
      <c r="BN26" s="165"/>
      <c r="BO26" s="165"/>
      <c r="BP26" s="165"/>
      <c r="BQ26" s="165"/>
      <c r="BR26" s="165"/>
      <c r="BS26" s="165" t="s">
        <v>118</v>
      </c>
      <c r="BT26" s="165" t="s">
        <v>119</v>
      </c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</row>
    <row r="27" spans="1:91" ht="79.2" customHeight="1" x14ac:dyDescent="0.3">
      <c r="A27" s="225" t="s">
        <v>161</v>
      </c>
      <c r="B27" s="224">
        <f>(0.12*((B18/2)^0.333333333)*(((100*B8)+50)^0.25)-0.5)</f>
        <v>0.47223685035616403</v>
      </c>
      <c r="C27" s="159"/>
      <c r="D27" s="160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 t="s">
        <v>13</v>
      </c>
      <c r="BK27" s="165">
        <v>4</v>
      </c>
      <c r="BL27" s="165"/>
      <c r="BM27" s="165"/>
      <c r="BN27" s="165"/>
      <c r="BO27" s="165"/>
      <c r="BP27" s="165"/>
      <c r="BQ27" s="165"/>
      <c r="BR27" s="165"/>
      <c r="BS27" s="165" t="s">
        <v>141</v>
      </c>
      <c r="BT27" s="165">
        <v>1</v>
      </c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</row>
    <row r="28" spans="1:91" ht="75.599999999999994" customHeight="1" x14ac:dyDescent="0.3">
      <c r="A28" s="225" t="s">
        <v>128</v>
      </c>
      <c r="B28" s="226">
        <f>B11*B27*(D25^0.5)</f>
        <v>0.60083765466088701</v>
      </c>
      <c r="C28" s="159"/>
      <c r="D28" s="160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 t="s">
        <v>14</v>
      </c>
      <c r="BK28" s="165">
        <v>3</v>
      </c>
      <c r="BL28" s="165"/>
      <c r="BM28" s="165"/>
      <c r="BN28" s="165"/>
      <c r="BO28" s="165"/>
      <c r="BP28" s="165"/>
      <c r="BQ28" s="165"/>
      <c r="BR28" s="165"/>
      <c r="BS28" s="165" t="s">
        <v>142</v>
      </c>
      <c r="BT28" s="165">
        <v>1.1000000000000001</v>
      </c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</row>
    <row r="29" spans="1:91" ht="82.2" customHeight="1" x14ac:dyDescent="0.3">
      <c r="A29" s="225" t="s">
        <v>160</v>
      </c>
      <c r="B29" s="224">
        <f>(8*B27)/(3*D25^0.5)</f>
        <v>2.8158765303380759</v>
      </c>
      <c r="C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 t="s">
        <v>15</v>
      </c>
      <c r="BK29" s="165">
        <v>2</v>
      </c>
      <c r="BL29" s="165"/>
      <c r="BM29" s="165"/>
      <c r="BN29" s="165"/>
      <c r="BO29" s="165"/>
      <c r="BP29" s="165"/>
      <c r="BQ29" s="165"/>
      <c r="BR29" s="165"/>
      <c r="BS29" s="165" t="s">
        <v>143</v>
      </c>
      <c r="BT29" s="165">
        <v>1.2</v>
      </c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</row>
    <row r="30" spans="1:91" ht="23.4" x14ac:dyDescent="0.3">
      <c r="A30" s="80"/>
      <c r="B30" s="80"/>
      <c r="C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 t="s">
        <v>16</v>
      </c>
      <c r="BK30" s="165">
        <v>3</v>
      </c>
      <c r="BL30" s="165"/>
      <c r="BM30" s="165"/>
      <c r="BN30" s="165"/>
      <c r="BO30" s="165"/>
      <c r="BP30" s="165"/>
      <c r="BQ30" s="165"/>
      <c r="BR30" s="165"/>
      <c r="BS30" s="165" t="s">
        <v>144</v>
      </c>
      <c r="BT30" s="165">
        <v>1.3</v>
      </c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</row>
    <row r="31" spans="1:91" ht="23.4" x14ac:dyDescent="0.3">
      <c r="A31" s="80"/>
      <c r="B31" s="80"/>
      <c r="C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 t="s">
        <v>17</v>
      </c>
      <c r="BK31" s="165">
        <v>5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</row>
    <row r="32" spans="1:91" ht="23.4" x14ac:dyDescent="0.3">
      <c r="A32" s="80"/>
      <c r="B32" s="80"/>
      <c r="C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 t="s">
        <v>18</v>
      </c>
      <c r="BK32" s="165">
        <v>5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</row>
    <row r="33" spans="1:91" ht="23.4" x14ac:dyDescent="0.3">
      <c r="A33" s="80"/>
      <c r="B33" s="80"/>
      <c r="C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 t="s">
        <v>19</v>
      </c>
      <c r="BK33" s="165">
        <v>4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</row>
    <row r="34" spans="1:91" ht="23.4" x14ac:dyDescent="0.3">
      <c r="A34" s="80"/>
      <c r="B34" s="80"/>
      <c r="C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 t="s">
        <v>20</v>
      </c>
      <c r="BK34" s="165">
        <v>3</v>
      </c>
      <c r="BL34" s="165"/>
      <c r="BM34" s="165"/>
      <c r="BN34" s="165"/>
      <c r="BO34" s="165"/>
      <c r="BP34" s="165"/>
      <c r="BQ34" s="165"/>
      <c r="BR34" s="165"/>
      <c r="BS34" s="165" t="s">
        <v>118</v>
      </c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</row>
    <row r="35" spans="1:91" ht="23.4" x14ac:dyDescent="0.3">
      <c r="A35" s="80"/>
      <c r="B35" s="80"/>
      <c r="C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 t="s">
        <v>21</v>
      </c>
      <c r="BK35" s="165">
        <v>2</v>
      </c>
      <c r="BL35" s="165"/>
      <c r="BM35" s="165"/>
      <c r="BN35" s="165"/>
      <c r="BO35" s="165"/>
      <c r="BP35" s="165"/>
      <c r="BQ35" s="165"/>
      <c r="BR35" s="165"/>
      <c r="BS35" s="165" t="s">
        <v>147</v>
      </c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</row>
    <row r="36" spans="1:91" ht="23.4" x14ac:dyDescent="0.3">
      <c r="A36" s="80"/>
      <c r="B36" s="80"/>
      <c r="C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 t="s">
        <v>22</v>
      </c>
      <c r="BK36" s="165">
        <v>5</v>
      </c>
      <c r="BL36" s="165"/>
      <c r="BM36" s="165"/>
      <c r="BN36" s="165"/>
      <c r="BO36" s="165"/>
      <c r="BP36" s="165"/>
      <c r="BQ36" s="165"/>
      <c r="BR36" s="165"/>
      <c r="BS36" s="165" t="s">
        <v>148</v>
      </c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</row>
    <row r="37" spans="1:91" ht="23.4" x14ac:dyDescent="0.3">
      <c r="A37" s="80"/>
      <c r="B37" s="80"/>
      <c r="C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 t="s">
        <v>23</v>
      </c>
      <c r="BK37" s="165">
        <v>4</v>
      </c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</row>
    <row r="38" spans="1:91" ht="23.4" x14ac:dyDescent="0.3">
      <c r="A38" s="80"/>
      <c r="B38" s="80"/>
      <c r="C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 t="s">
        <v>24</v>
      </c>
      <c r="BK38" s="165">
        <v>4</v>
      </c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</row>
    <row r="39" spans="1:91" ht="23.4" x14ac:dyDescent="0.3">
      <c r="A39" s="80"/>
      <c r="B39" s="80"/>
      <c r="C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 t="s">
        <v>25</v>
      </c>
      <c r="BK39" s="165">
        <v>2</v>
      </c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</row>
    <row r="40" spans="1:91" ht="23.4" x14ac:dyDescent="0.3">
      <c r="A40" s="80"/>
      <c r="B40" s="80"/>
      <c r="C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 t="s">
        <v>26</v>
      </c>
      <c r="BK40" s="165">
        <v>2</v>
      </c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</row>
    <row r="41" spans="1:91" ht="23.4" x14ac:dyDescent="0.3">
      <c r="A41" s="80"/>
      <c r="B41" s="80"/>
      <c r="C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 t="s">
        <v>27</v>
      </c>
      <c r="BK41" s="165">
        <v>2</v>
      </c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</row>
    <row r="42" spans="1:91" ht="23.4" x14ac:dyDescent="0.3">
      <c r="A42" s="80"/>
      <c r="B42" s="80"/>
      <c r="C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 t="s">
        <v>28</v>
      </c>
      <c r="BK42" s="165">
        <v>1</v>
      </c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</row>
    <row r="43" spans="1:91" ht="23.4" x14ac:dyDescent="0.3">
      <c r="A43" s="80"/>
      <c r="B43" s="80"/>
      <c r="C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 t="s">
        <v>29</v>
      </c>
      <c r="BK43" s="165">
        <v>1</v>
      </c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</row>
    <row r="44" spans="1:91" ht="23.4" x14ac:dyDescent="0.3">
      <c r="A44" s="80"/>
      <c r="B44" s="80"/>
      <c r="C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 t="s">
        <v>30</v>
      </c>
      <c r="BK44" s="165">
        <v>1</v>
      </c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</row>
    <row r="45" spans="1:91" ht="23.4" x14ac:dyDescent="0.3">
      <c r="A45" s="80"/>
      <c r="B45" s="80"/>
      <c r="C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 t="s">
        <v>31</v>
      </c>
      <c r="BK45" s="165">
        <v>4</v>
      </c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</row>
    <row r="46" spans="1:91" ht="23.4" x14ac:dyDescent="0.3">
      <c r="A46" s="80"/>
      <c r="B46" s="80"/>
      <c r="C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 t="s">
        <v>32</v>
      </c>
      <c r="BK46" s="165">
        <v>2</v>
      </c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</row>
    <row r="47" spans="1:91" ht="23.4" x14ac:dyDescent="0.3">
      <c r="A47" s="80"/>
      <c r="B47" s="80"/>
      <c r="C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 t="s">
        <v>33</v>
      </c>
      <c r="BK47" s="165">
        <v>5</v>
      </c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</row>
    <row r="48" spans="1:91" ht="23.4" x14ac:dyDescent="0.3">
      <c r="A48" s="80"/>
      <c r="B48" s="80"/>
      <c r="C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 t="s">
        <v>34</v>
      </c>
      <c r="BK48" s="165">
        <v>4</v>
      </c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</row>
    <row r="49" spans="1:91" ht="23.4" x14ac:dyDescent="0.3">
      <c r="A49" s="80"/>
      <c r="B49" s="80"/>
      <c r="C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 t="s">
        <v>35</v>
      </c>
      <c r="BK49" s="165">
        <v>4</v>
      </c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</row>
    <row r="50" spans="1:91" ht="23.4" x14ac:dyDescent="0.3">
      <c r="A50" s="80"/>
      <c r="B50" s="80"/>
      <c r="C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 t="s">
        <v>36</v>
      </c>
      <c r="BK50" s="165">
        <v>3</v>
      </c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</row>
    <row r="51" spans="1:91" ht="23.4" x14ac:dyDescent="0.3">
      <c r="A51" s="80"/>
      <c r="B51" s="80"/>
      <c r="C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 t="s">
        <v>37</v>
      </c>
      <c r="BK51" s="165">
        <v>4</v>
      </c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</row>
    <row r="52" spans="1:91" ht="23.4" x14ac:dyDescent="0.3">
      <c r="A52" s="80"/>
      <c r="B52" s="80"/>
      <c r="C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 t="s">
        <v>38</v>
      </c>
      <c r="BK52" s="165">
        <v>4</v>
      </c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</row>
    <row r="53" spans="1:91" ht="23.4" x14ac:dyDescent="0.3">
      <c r="A53" s="80"/>
      <c r="B53" s="80"/>
      <c r="C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 t="s">
        <v>39</v>
      </c>
      <c r="BK53" s="165">
        <v>1</v>
      </c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</row>
    <row r="54" spans="1:91" ht="23.4" x14ac:dyDescent="0.3">
      <c r="A54" s="80"/>
      <c r="B54" s="80"/>
      <c r="C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 t="s">
        <v>40</v>
      </c>
      <c r="BK54" s="165">
        <v>4</v>
      </c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</row>
    <row r="55" spans="1:91" ht="23.4" x14ac:dyDescent="0.3">
      <c r="A55" s="80"/>
      <c r="B55" s="80"/>
      <c r="C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 t="s">
        <v>41</v>
      </c>
      <c r="BK55" s="165">
        <v>2</v>
      </c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</row>
    <row r="56" spans="1:91" ht="23.4" x14ac:dyDescent="0.3">
      <c r="A56" s="80"/>
      <c r="B56" s="80"/>
      <c r="C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 t="s">
        <v>42</v>
      </c>
      <c r="BK56" s="165">
        <v>1</v>
      </c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</row>
    <row r="57" spans="1:91" ht="23.4" x14ac:dyDescent="0.3">
      <c r="A57" s="80"/>
      <c r="B57" s="80"/>
      <c r="C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 t="s">
        <v>43</v>
      </c>
      <c r="BK57" s="165">
        <v>1</v>
      </c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</row>
    <row r="58" spans="1:91" ht="23.4" x14ac:dyDescent="0.3">
      <c r="A58" s="80"/>
      <c r="B58" s="80"/>
      <c r="C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 t="s">
        <v>44</v>
      </c>
      <c r="BK58" s="165">
        <v>4</v>
      </c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</row>
    <row r="59" spans="1:91" ht="23.4" x14ac:dyDescent="0.3">
      <c r="A59" s="80"/>
      <c r="B59" s="80"/>
      <c r="C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 t="s">
        <v>45</v>
      </c>
      <c r="BK59" s="165">
        <v>4</v>
      </c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</row>
    <row r="60" spans="1:91" ht="23.4" x14ac:dyDescent="0.3">
      <c r="A60" s="80"/>
      <c r="B60" s="80"/>
      <c r="C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 t="s">
        <v>46</v>
      </c>
      <c r="BK60" s="165">
        <v>4</v>
      </c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</row>
    <row r="61" spans="1:91" ht="23.4" x14ac:dyDescent="0.3">
      <c r="A61" s="80"/>
      <c r="B61" s="80"/>
      <c r="C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 t="s">
        <v>47</v>
      </c>
      <c r="BK61" s="165">
        <v>5</v>
      </c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</row>
    <row r="62" spans="1:91" ht="23.4" x14ac:dyDescent="0.3">
      <c r="A62" s="80"/>
      <c r="B62" s="80"/>
      <c r="C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 t="s">
        <v>48</v>
      </c>
      <c r="BK62" s="165">
        <v>1</v>
      </c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</row>
    <row r="63" spans="1:91" ht="23.4" x14ac:dyDescent="0.3">
      <c r="A63" s="80"/>
      <c r="B63" s="80"/>
      <c r="C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 t="s">
        <v>49</v>
      </c>
      <c r="BK63" s="165">
        <v>2</v>
      </c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</row>
    <row r="64" spans="1:91" ht="23.4" x14ac:dyDescent="0.3">
      <c r="A64" s="80"/>
      <c r="B64" s="80"/>
      <c r="C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 t="s">
        <v>50</v>
      </c>
      <c r="BK64" s="165">
        <v>4</v>
      </c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</row>
    <row r="65" spans="1:91" ht="23.4" x14ac:dyDescent="0.3">
      <c r="A65" s="80"/>
      <c r="B65" s="80"/>
      <c r="C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 t="s">
        <v>51</v>
      </c>
      <c r="BK65" s="165">
        <v>5</v>
      </c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</row>
    <row r="66" spans="1:91" ht="23.4" x14ac:dyDescent="0.3">
      <c r="A66" s="80"/>
      <c r="B66" s="80"/>
      <c r="C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 t="s">
        <v>52</v>
      </c>
      <c r="BK66" s="165">
        <v>5</v>
      </c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</row>
    <row r="67" spans="1:91" ht="23.4" x14ac:dyDescent="0.3">
      <c r="A67" s="80"/>
      <c r="B67" s="80"/>
      <c r="C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 t="s">
        <v>53</v>
      </c>
      <c r="BK67" s="165">
        <v>3</v>
      </c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</row>
    <row r="68" spans="1:91" ht="23.4" x14ac:dyDescent="0.3">
      <c r="A68" s="80"/>
      <c r="B68" s="80"/>
      <c r="C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 t="s">
        <v>54</v>
      </c>
      <c r="BK68" s="165">
        <v>3</v>
      </c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</row>
    <row r="69" spans="1:91" ht="23.4" x14ac:dyDescent="0.3">
      <c r="A69" s="80"/>
      <c r="B69" s="80"/>
      <c r="C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 t="s">
        <v>55</v>
      </c>
      <c r="BK69" s="165">
        <v>2</v>
      </c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</row>
    <row r="70" spans="1:91" ht="23.4" x14ac:dyDescent="0.3">
      <c r="A70" s="80"/>
      <c r="B70" s="80"/>
      <c r="C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 t="s">
        <v>56</v>
      </c>
      <c r="BK70" s="165">
        <v>4</v>
      </c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</row>
    <row r="71" spans="1:91" ht="23.4" x14ac:dyDescent="0.3">
      <c r="A71" s="80"/>
      <c r="B71" s="80"/>
      <c r="C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 t="s">
        <v>57</v>
      </c>
      <c r="BK71" s="165">
        <v>2</v>
      </c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</row>
    <row r="72" spans="1:91" ht="23.4" x14ac:dyDescent="0.3">
      <c r="A72" s="80"/>
      <c r="B72" s="80"/>
      <c r="C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 t="s">
        <v>58</v>
      </c>
      <c r="BK72" s="165">
        <v>2</v>
      </c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</row>
    <row r="73" spans="1:91" ht="23.4" x14ac:dyDescent="0.3">
      <c r="A73" s="80"/>
      <c r="B73" s="80"/>
      <c r="C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 t="s">
        <v>59</v>
      </c>
      <c r="BK73" s="165">
        <v>5</v>
      </c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</row>
    <row r="74" spans="1:91" ht="23.4" x14ac:dyDescent="0.3">
      <c r="A74" s="80"/>
      <c r="B74" s="80"/>
      <c r="C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 t="s">
        <v>60</v>
      </c>
      <c r="BK74" s="165">
        <v>3</v>
      </c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</row>
    <row r="75" spans="1:91" ht="23.4" x14ac:dyDescent="0.3">
      <c r="A75" s="80"/>
      <c r="B75" s="80"/>
      <c r="C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 t="s">
        <v>61</v>
      </c>
      <c r="BK75" s="165">
        <v>4</v>
      </c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</row>
    <row r="76" spans="1:91" x14ac:dyDescent="0.3">
      <c r="C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 t="s">
        <v>62</v>
      </c>
      <c r="BK76" s="165">
        <v>2</v>
      </c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</row>
    <row r="77" spans="1:91" x14ac:dyDescent="0.3">
      <c r="C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 t="s">
        <v>63</v>
      </c>
      <c r="BK77" s="165">
        <v>5</v>
      </c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</row>
    <row r="78" spans="1:91" x14ac:dyDescent="0.3">
      <c r="C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 t="s">
        <v>64</v>
      </c>
      <c r="BK78" s="165">
        <v>4</v>
      </c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</row>
    <row r="79" spans="1:91" x14ac:dyDescent="0.3">
      <c r="C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 t="s">
        <v>65</v>
      </c>
      <c r="BK79" s="165">
        <v>3</v>
      </c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</row>
    <row r="80" spans="1:91" x14ac:dyDescent="0.3">
      <c r="C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 t="s">
        <v>66</v>
      </c>
      <c r="BK80" s="165">
        <v>4</v>
      </c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</row>
    <row r="81" spans="3:91" x14ac:dyDescent="0.3">
      <c r="C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 t="s">
        <v>67</v>
      </c>
      <c r="BK81" s="165">
        <v>1</v>
      </c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</row>
    <row r="82" spans="3:91" x14ac:dyDescent="0.3">
      <c r="C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 t="s">
        <v>68</v>
      </c>
      <c r="BK82" s="165">
        <v>3</v>
      </c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</row>
    <row r="83" spans="3:91" x14ac:dyDescent="0.3">
      <c r="C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 t="s">
        <v>69</v>
      </c>
      <c r="BK83" s="165">
        <v>3</v>
      </c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</row>
    <row r="84" spans="3:91" x14ac:dyDescent="0.3">
      <c r="C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 t="s">
        <v>70</v>
      </c>
      <c r="BK84" s="165">
        <v>6</v>
      </c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</row>
    <row r="85" spans="3:91" x14ac:dyDescent="0.3">
      <c r="C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 t="s">
        <v>71</v>
      </c>
      <c r="BK85" s="165">
        <v>5</v>
      </c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</row>
    <row r="86" spans="3:91" x14ac:dyDescent="0.3">
      <c r="C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 t="s">
        <v>72</v>
      </c>
      <c r="BK86" s="165">
        <v>3</v>
      </c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</row>
    <row r="87" spans="3:91" x14ac:dyDescent="0.3">
      <c r="C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 t="s">
        <v>73</v>
      </c>
      <c r="BK87" s="165">
        <v>4</v>
      </c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</row>
    <row r="88" spans="3:91" x14ac:dyDescent="0.3">
      <c r="C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 t="s">
        <v>74</v>
      </c>
      <c r="BK88" s="165">
        <v>4</v>
      </c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</row>
    <row r="89" spans="3:91" x14ac:dyDescent="0.3">
      <c r="C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 t="s">
        <v>75</v>
      </c>
      <c r="BK89" s="165">
        <v>3</v>
      </c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</row>
    <row r="90" spans="3:91" x14ac:dyDescent="0.3">
      <c r="C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 t="s">
        <v>76</v>
      </c>
      <c r="BK90" s="165">
        <v>3</v>
      </c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</row>
    <row r="91" spans="3:91" x14ac:dyDescent="0.3">
      <c r="C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 t="s">
        <v>77</v>
      </c>
      <c r="BK91" s="165">
        <v>4</v>
      </c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</row>
    <row r="92" spans="3:91" x14ac:dyDescent="0.3">
      <c r="C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 t="s">
        <v>78</v>
      </c>
      <c r="BK92" s="165">
        <v>3</v>
      </c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</row>
    <row r="93" spans="3:91" x14ac:dyDescent="0.3">
      <c r="C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 t="s">
        <v>79</v>
      </c>
      <c r="BK93" s="165">
        <v>2</v>
      </c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</row>
    <row r="94" spans="3:91" x14ac:dyDescent="0.3">
      <c r="C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 t="s">
        <v>80</v>
      </c>
      <c r="BK94" s="165">
        <v>2</v>
      </c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</row>
    <row r="95" spans="3:91" x14ac:dyDescent="0.3">
      <c r="C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 t="s">
        <v>81</v>
      </c>
      <c r="BK95" s="165">
        <v>3</v>
      </c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</row>
    <row r="96" spans="3:91" x14ac:dyDescent="0.3">
      <c r="C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 t="s">
        <v>82</v>
      </c>
      <c r="BK96" s="165">
        <v>4</v>
      </c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</row>
    <row r="97" spans="3:91" x14ac:dyDescent="0.3">
      <c r="C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 t="s">
        <v>83</v>
      </c>
      <c r="BK97" s="165">
        <v>2</v>
      </c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</row>
    <row r="98" spans="3:91" x14ac:dyDescent="0.3">
      <c r="C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 t="s">
        <v>84</v>
      </c>
      <c r="BK98" s="165">
        <v>4</v>
      </c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</row>
    <row r="99" spans="3:91" x14ac:dyDescent="0.3">
      <c r="C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 t="s">
        <v>85</v>
      </c>
      <c r="BK99" s="165">
        <v>4</v>
      </c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</row>
    <row r="100" spans="3:91" x14ac:dyDescent="0.3">
      <c r="C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 t="s">
        <v>86</v>
      </c>
      <c r="BK100" s="165">
        <v>4</v>
      </c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</row>
    <row r="101" spans="3:91" x14ac:dyDescent="0.3">
      <c r="C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 t="s">
        <v>87</v>
      </c>
      <c r="BK101" s="165">
        <v>3</v>
      </c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</row>
    <row r="102" spans="3:91" x14ac:dyDescent="0.3">
      <c r="C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 t="s">
        <v>88</v>
      </c>
      <c r="BK102" s="165">
        <v>4</v>
      </c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</row>
    <row r="103" spans="3:91" x14ac:dyDescent="0.3">
      <c r="C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 t="s">
        <v>89</v>
      </c>
      <c r="BK103" s="165">
        <v>3</v>
      </c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</row>
    <row r="104" spans="3:91" x14ac:dyDescent="0.3">
      <c r="C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 t="s">
        <v>90</v>
      </c>
      <c r="BK104" s="165">
        <v>2</v>
      </c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</row>
    <row r="105" spans="3:91" x14ac:dyDescent="0.3">
      <c r="C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 t="s">
        <v>91</v>
      </c>
      <c r="BK105" s="165">
        <v>4</v>
      </c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</row>
    <row r="106" spans="3:91" x14ac:dyDescent="0.3">
      <c r="C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  <c r="BI106" s="165"/>
      <c r="BJ106" s="165" t="s">
        <v>92</v>
      </c>
      <c r="BK106" s="165">
        <v>3</v>
      </c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5"/>
      <c r="CJ106" s="165"/>
      <c r="CK106" s="165"/>
      <c r="CL106" s="165"/>
      <c r="CM106" s="165"/>
    </row>
    <row r="107" spans="3:91" x14ac:dyDescent="0.3">
      <c r="C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  <c r="BI107" s="165"/>
      <c r="BJ107" s="165" t="s">
        <v>93</v>
      </c>
      <c r="BK107" s="165">
        <v>4</v>
      </c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</row>
    <row r="108" spans="3:91" x14ac:dyDescent="0.3">
      <c r="C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 t="s">
        <v>94</v>
      </c>
      <c r="BK108" s="165">
        <v>4</v>
      </c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</row>
    <row r="109" spans="3:91" x14ac:dyDescent="0.3">
      <c r="C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  <c r="BI109" s="165"/>
      <c r="BJ109" s="165" t="s">
        <v>95</v>
      </c>
      <c r="BK109" s="165">
        <v>1</v>
      </c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</row>
    <row r="110" spans="3:91" x14ac:dyDescent="0.3">
      <c r="C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  <c r="BI110" s="165"/>
      <c r="BJ110" s="165" t="s">
        <v>96</v>
      </c>
      <c r="BK110" s="165">
        <v>6</v>
      </c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</row>
    <row r="111" spans="3:91" x14ac:dyDescent="0.3">
      <c r="C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65" t="s">
        <v>97</v>
      </c>
      <c r="BK111" s="165">
        <v>3</v>
      </c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</row>
    <row r="112" spans="3:91" x14ac:dyDescent="0.3">
      <c r="C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 t="s">
        <v>98</v>
      </c>
      <c r="BK112" s="165">
        <v>3</v>
      </c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</row>
    <row r="113" spans="3:91" x14ac:dyDescent="0.3">
      <c r="C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 t="s">
        <v>99</v>
      </c>
      <c r="BK113" s="165">
        <v>5</v>
      </c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</row>
    <row r="114" spans="3:91" x14ac:dyDescent="0.3">
      <c r="C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  <c r="BI114" s="165"/>
      <c r="BJ114" s="165" t="s">
        <v>100</v>
      </c>
      <c r="BK114" s="165">
        <v>4</v>
      </c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</row>
    <row r="115" spans="3:91" x14ac:dyDescent="0.3">
      <c r="C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  <c r="BI115" s="165"/>
      <c r="BJ115" s="165" t="s">
        <v>101</v>
      </c>
      <c r="BK115" s="165">
        <v>2</v>
      </c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</row>
    <row r="116" spans="3:91" x14ac:dyDescent="0.3">
      <c r="C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 t="s">
        <v>102</v>
      </c>
      <c r="BK116" s="165">
        <v>1</v>
      </c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</row>
    <row r="117" spans="3:91" x14ac:dyDescent="0.3">
      <c r="C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 t="s">
        <v>103</v>
      </c>
      <c r="BK117" s="165">
        <v>4</v>
      </c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</row>
    <row r="118" spans="3:91" x14ac:dyDescent="0.3">
      <c r="C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 t="s">
        <v>104</v>
      </c>
      <c r="BK118" s="165">
        <v>4</v>
      </c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</row>
    <row r="119" spans="3:91" x14ac:dyDescent="0.3">
      <c r="C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 t="s">
        <v>105</v>
      </c>
      <c r="BK119" s="165">
        <v>5</v>
      </c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</row>
    <row r="120" spans="3:91" x14ac:dyDescent="0.3">
      <c r="C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 t="s">
        <v>106</v>
      </c>
      <c r="BK120" s="165">
        <v>3</v>
      </c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</row>
    <row r="121" spans="3:91" x14ac:dyDescent="0.3">
      <c r="C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 t="s">
        <v>107</v>
      </c>
      <c r="BK121" s="165">
        <v>4</v>
      </c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</row>
    <row r="122" spans="3:91" x14ac:dyDescent="0.3">
      <c r="C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 t="s">
        <v>108</v>
      </c>
      <c r="BK122" s="165">
        <v>4</v>
      </c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</row>
    <row r="123" spans="3:91" x14ac:dyDescent="0.3">
      <c r="C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 t="s">
        <v>109</v>
      </c>
      <c r="BK123" s="165">
        <v>4</v>
      </c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</row>
    <row r="124" spans="3:91" x14ac:dyDescent="0.3">
      <c r="C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 t="s">
        <v>110</v>
      </c>
      <c r="BK124" s="165">
        <v>4</v>
      </c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</row>
    <row r="125" spans="3:91" x14ac:dyDescent="0.3">
      <c r="C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 t="s">
        <v>111</v>
      </c>
      <c r="BK125" s="165">
        <v>2</v>
      </c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</row>
    <row r="126" spans="3:91" x14ac:dyDescent="0.3">
      <c r="C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 t="s">
        <v>112</v>
      </c>
      <c r="BK126" s="165">
        <v>4</v>
      </c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</row>
    <row r="127" spans="3:91" x14ac:dyDescent="0.3">
      <c r="C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 t="s">
        <v>113</v>
      </c>
      <c r="BK127" s="165">
        <v>2</v>
      </c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</row>
    <row r="128" spans="3:91" x14ac:dyDescent="0.3">
      <c r="C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65" t="s">
        <v>114</v>
      </c>
      <c r="BK128" s="165">
        <v>4</v>
      </c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65"/>
      <c r="CI128" s="165"/>
      <c r="CJ128" s="165"/>
      <c r="CK128" s="165"/>
      <c r="CL128" s="165"/>
      <c r="CM128" s="165"/>
    </row>
    <row r="129" spans="3:91" x14ac:dyDescent="0.3">
      <c r="C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 t="s">
        <v>115</v>
      </c>
      <c r="BK129" s="165">
        <v>4</v>
      </c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</row>
    <row r="130" spans="3:91" x14ac:dyDescent="0.3">
      <c r="C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 t="s">
        <v>116</v>
      </c>
      <c r="BK130" s="165">
        <v>4</v>
      </c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</row>
    <row r="131" spans="3:91" x14ac:dyDescent="0.3">
      <c r="C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 t="s">
        <v>117</v>
      </c>
      <c r="BK131" s="165">
        <v>2</v>
      </c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</row>
    <row r="132" spans="3:91" x14ac:dyDescent="0.3">
      <c r="C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65"/>
      <c r="CI132" s="165"/>
      <c r="CJ132" s="165"/>
      <c r="CK132" s="165"/>
      <c r="CL132" s="165"/>
      <c r="CM132" s="165"/>
    </row>
    <row r="133" spans="3:91" x14ac:dyDescent="0.3">
      <c r="C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</row>
    <row r="134" spans="3:91" x14ac:dyDescent="0.3">
      <c r="C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</row>
    <row r="135" spans="3:91" x14ac:dyDescent="0.3">
      <c r="C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</row>
    <row r="136" spans="3:91" x14ac:dyDescent="0.3">
      <c r="C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</row>
    <row r="137" spans="3:91" x14ac:dyDescent="0.3">
      <c r="C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</row>
    <row r="138" spans="3:91" x14ac:dyDescent="0.3">
      <c r="C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</row>
    <row r="139" spans="3:91" x14ac:dyDescent="0.3">
      <c r="C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65"/>
      <c r="CI139" s="165"/>
      <c r="CJ139" s="165"/>
      <c r="CK139" s="165"/>
      <c r="CL139" s="165"/>
      <c r="CM139" s="165"/>
    </row>
    <row r="140" spans="3:91" x14ac:dyDescent="0.3">
      <c r="C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</row>
    <row r="141" spans="3:91" x14ac:dyDescent="0.3">
      <c r="C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</row>
    <row r="142" spans="3:91" x14ac:dyDescent="0.3">
      <c r="C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</row>
    <row r="143" spans="3:91" x14ac:dyDescent="0.3">
      <c r="C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</row>
    <row r="144" spans="3:91" x14ac:dyDescent="0.3">
      <c r="C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</row>
    <row r="145" spans="3:91" x14ac:dyDescent="0.3">
      <c r="C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</row>
    <row r="146" spans="3:91" x14ac:dyDescent="0.3">
      <c r="C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</row>
    <row r="147" spans="3:91" x14ac:dyDescent="0.3">
      <c r="C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</row>
    <row r="148" spans="3:91" x14ac:dyDescent="0.3">
      <c r="C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5"/>
    </row>
    <row r="149" spans="3:91" x14ac:dyDescent="0.3">
      <c r="C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</row>
    <row r="150" spans="3:91" x14ac:dyDescent="0.3">
      <c r="C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</row>
  </sheetData>
  <sheetProtection algorithmName="SHA-512" hashValue="3bnwTw08Wd1Bnb0WOSqYecfM4ctF7MFFwIdmXIcpvBpqqN1LK103m1Fgm5iACU8e9cxNQNALF1KPhdVXTD5LZA==" saltValue="sIO5PmDROnG0KRqBrxIX7Q==" spinCount="100000" sheet="1" objects="1" scenarios="1" selectLockedCells="1"/>
  <dataConsolidate/>
  <mergeCells count="32">
    <mergeCell ref="AC3:AC5"/>
    <mergeCell ref="Y4:Z5"/>
    <mergeCell ref="F19:H19"/>
    <mergeCell ref="V19:X19"/>
    <mergeCell ref="A1:B2"/>
    <mergeCell ref="X2:X3"/>
    <mergeCell ref="Y2:Y3"/>
    <mergeCell ref="A3:B5"/>
    <mergeCell ref="AB3:AB5"/>
    <mergeCell ref="A6:B6"/>
    <mergeCell ref="L7:L8"/>
    <mergeCell ref="M7:M8"/>
    <mergeCell ref="N7:N8"/>
    <mergeCell ref="S7:S8"/>
    <mergeCell ref="AB7:AB8"/>
    <mergeCell ref="AC7:AC8"/>
    <mergeCell ref="AD7:AD8"/>
    <mergeCell ref="F9:F10"/>
    <mergeCell ref="M9:M10"/>
    <mergeCell ref="N9:N10"/>
    <mergeCell ref="S9:S10"/>
    <mergeCell ref="T9:T10"/>
    <mergeCell ref="AC9:AC10"/>
    <mergeCell ref="AD9:AD10"/>
    <mergeCell ref="T7:T8"/>
    <mergeCell ref="BJ12:BK12"/>
    <mergeCell ref="BM12:BN12"/>
    <mergeCell ref="BP12:BQ12"/>
    <mergeCell ref="B23:B24"/>
    <mergeCell ref="A23:A24"/>
    <mergeCell ref="J11:J13"/>
    <mergeCell ref="Z11:Z13"/>
  </mergeCells>
  <dataValidations count="5">
    <dataValidation type="list" allowBlank="1" showInputMessage="1" showErrorMessage="1" sqref="B20">
      <formula1>$BS$35:$BS$36</formula1>
    </dataValidation>
    <dataValidation type="list" allowBlank="1" showInputMessage="1" showErrorMessage="1" sqref="B14">
      <formula1>$BS$27:$BS$30</formula1>
    </dataValidation>
    <dataValidation type="list" allowBlank="1" showInputMessage="1" showErrorMessage="1" sqref="B12">
      <formula1>$BS$14:$BS$22</formula1>
    </dataValidation>
    <dataValidation type="list" allowBlank="1" showInputMessage="1" showErrorMessage="1" sqref="B9">
      <formula1>$BP$14:$BP$17</formula1>
    </dataValidation>
    <dataValidation type="list" allowBlank="1" showInputMessage="1" showErrorMessage="1" sqref="B7">
      <formula1>$BJ$14:$BJ$131</formula1>
    </dataValidation>
  </dataValidations>
  <printOptions horizontalCentered="1" verticalCentered="1"/>
  <pageMargins left="0" right="0" top="0" bottom="0" header="0" footer="0"/>
  <pageSetup paperSize="9" scale="43" orientation="portrait" r:id="rId1"/>
  <colBreaks count="2" manualBreakCount="2">
    <brk id="3" max="24" man="1"/>
    <brk id="16" max="24" man="1"/>
  </col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topLeftCell="A13" zoomScale="75" zoomScaleNormal="90" zoomScaleSheetLayoutView="75" workbookViewId="0">
      <selection activeCell="F17" sqref="F17"/>
    </sheetView>
  </sheetViews>
  <sheetFormatPr defaultColWidth="8.88671875" defaultRowHeight="23.4" x14ac:dyDescent="0.3"/>
  <cols>
    <col min="1" max="1" width="12.5546875" style="80" customWidth="1"/>
    <col min="2" max="2" width="15.21875" style="80" customWidth="1"/>
    <col min="3" max="4" width="19.44140625" style="80" customWidth="1"/>
    <col min="5" max="5" width="25" style="80" bestFit="1" customWidth="1"/>
    <col min="6" max="6" width="8.88671875" style="80"/>
    <col min="7" max="7" width="16.109375" style="80" customWidth="1"/>
    <col min="8" max="8" width="19.21875" style="80" customWidth="1"/>
    <col min="9" max="9" width="21" style="80" customWidth="1"/>
    <col min="10" max="10" width="8.88671875" style="80"/>
    <col min="11" max="11" width="10" style="80" customWidth="1"/>
    <col min="12" max="16" width="17" style="80" customWidth="1"/>
    <col min="17" max="17" width="5.88671875" style="80" customWidth="1"/>
    <col min="18" max="19" width="17" style="80" customWidth="1"/>
    <col min="20" max="16384" width="8.88671875" style="80"/>
  </cols>
  <sheetData>
    <row r="1" spans="1:17" ht="33" customHeight="1" x14ac:dyDescent="0.3">
      <c r="A1" s="261" t="s">
        <v>168</v>
      </c>
      <c r="B1" s="261"/>
      <c r="C1" s="261"/>
      <c r="D1" s="261"/>
      <c r="E1" s="261"/>
      <c r="F1" s="261"/>
      <c r="G1" s="261"/>
      <c r="H1" s="261"/>
    </row>
    <row r="2" spans="1:17" ht="33" customHeight="1" x14ac:dyDescent="0.3">
      <c r="A2" s="261"/>
      <c r="B2" s="261"/>
      <c r="C2" s="261"/>
      <c r="D2" s="261"/>
      <c r="E2" s="261"/>
      <c r="F2" s="261"/>
      <c r="G2" s="261"/>
      <c r="H2" s="261"/>
    </row>
    <row r="3" spans="1:17" ht="35.4" customHeight="1" x14ac:dyDescent="0.3">
      <c r="A3" s="262" t="s">
        <v>167</v>
      </c>
      <c r="B3" s="262"/>
      <c r="C3" s="262"/>
      <c r="D3" s="262"/>
      <c r="E3" s="262"/>
      <c r="F3" s="262"/>
      <c r="G3" s="262"/>
      <c r="H3" s="262"/>
    </row>
    <row r="4" spans="1:17" ht="35.4" customHeight="1" x14ac:dyDescent="0.3">
      <c r="A4" s="262"/>
      <c r="B4" s="262"/>
      <c r="C4" s="262"/>
      <c r="D4" s="262"/>
      <c r="E4" s="262"/>
      <c r="F4" s="262"/>
      <c r="G4" s="262"/>
      <c r="H4" s="262"/>
    </row>
    <row r="5" spans="1:17" ht="35.4" customHeight="1" x14ac:dyDescent="0.3">
      <c r="A5" s="263" t="s">
        <v>216</v>
      </c>
      <c r="B5" s="263"/>
      <c r="C5" s="263"/>
      <c r="D5" s="263"/>
      <c r="E5" s="263"/>
      <c r="F5" s="263"/>
      <c r="G5" s="263"/>
      <c r="H5" s="263"/>
    </row>
    <row r="6" spans="1:17" ht="35.4" customHeight="1" thickBot="1" x14ac:dyDescent="0.35">
      <c r="A6" s="263"/>
      <c r="B6" s="263"/>
      <c r="C6" s="263"/>
      <c r="D6" s="263"/>
      <c r="E6" s="263"/>
      <c r="F6" s="263"/>
      <c r="G6" s="263"/>
      <c r="H6" s="263"/>
    </row>
    <row r="7" spans="1:17" ht="72" customHeight="1" thickTop="1" x14ac:dyDescent="0.3">
      <c r="A7" s="260" t="s">
        <v>212</v>
      </c>
      <c r="B7" s="81"/>
      <c r="C7" s="81" t="s">
        <v>195</v>
      </c>
      <c r="D7" s="81" t="s">
        <v>196</v>
      </c>
      <c r="E7" s="258" t="s">
        <v>208</v>
      </c>
      <c r="F7" s="259"/>
      <c r="G7" s="82" t="s">
        <v>210</v>
      </c>
      <c r="H7" s="83" t="s">
        <v>209</v>
      </c>
      <c r="I7" s="108"/>
      <c r="K7" s="121"/>
      <c r="L7" s="122"/>
      <c r="M7" s="122"/>
      <c r="N7" s="122"/>
      <c r="O7" s="122"/>
      <c r="P7" s="122"/>
      <c r="Q7" s="123"/>
    </row>
    <row r="8" spans="1:17" ht="34.799999999999997" customHeight="1" x14ac:dyDescent="0.3">
      <c r="A8" s="260"/>
      <c r="B8" s="84" t="s">
        <v>183</v>
      </c>
      <c r="C8" s="137">
        <f>(('m6-v98'!B18/2)^2+('m6-v98'!B16-'m6-v98'!B17)^2)^0.5</f>
        <v>10.198039027185569</v>
      </c>
      <c r="D8" s="137">
        <f>(('m6-v98'!B18/2)^2+('m6-v98'!B16-'m6-v98'!B17)^2)^0.5</f>
        <v>10.198039027185569</v>
      </c>
      <c r="E8" s="85" t="s">
        <v>197</v>
      </c>
      <c r="F8" s="151">
        <v>6</v>
      </c>
      <c r="G8" s="142">
        <f>((C8*0.5*F8)/(C8))*0</f>
        <v>0</v>
      </c>
      <c r="H8" s="145">
        <f>((D8*0.5*F8)/D8)*'m6-v98'!M9</f>
        <v>450</v>
      </c>
      <c r="I8" s="105"/>
      <c r="J8" s="87"/>
      <c r="K8" s="101"/>
      <c r="L8" s="94"/>
      <c r="M8" s="88"/>
      <c r="N8" s="89"/>
      <c r="O8" s="124">
        <f>H19</f>
        <v>450</v>
      </c>
      <c r="P8" s="94"/>
      <c r="Q8" s="103"/>
    </row>
    <row r="9" spans="1:17" ht="34.799999999999997" customHeight="1" x14ac:dyDescent="0.3">
      <c r="A9" s="260"/>
      <c r="B9" s="84" t="s">
        <v>184</v>
      </c>
      <c r="C9" s="137">
        <f>(('m6-v98'!B18/2)^2+('m6-v98'!B16-'m6-v98'!B17)^2)^0.5</f>
        <v>10.198039027185569</v>
      </c>
      <c r="D9" s="137">
        <f>(('m6-v98'!B18/2)^2+('m6-v98'!B16-'m6-v98'!B17)^2)^0.5</f>
        <v>10.198039027185569</v>
      </c>
      <c r="E9" s="85" t="s">
        <v>198</v>
      </c>
      <c r="F9" s="151">
        <v>6</v>
      </c>
      <c r="G9" s="142">
        <f t="shared" ref="G9:G19" si="0">((C9*0.5*F9)/(C9))*0</f>
        <v>0</v>
      </c>
      <c r="H9" s="145">
        <f>((D9*(F8/2+F9/2))/D9)*'m6-v98'!M9</f>
        <v>900</v>
      </c>
      <c r="I9" s="105"/>
      <c r="J9" s="87"/>
      <c r="K9" s="101"/>
      <c r="L9" s="88"/>
      <c r="M9" s="88"/>
      <c r="N9" s="89"/>
      <c r="O9" s="136">
        <f>H18</f>
        <v>900</v>
      </c>
      <c r="P9" s="94"/>
      <c r="Q9" s="103"/>
    </row>
    <row r="10" spans="1:17" ht="34.799999999999997" customHeight="1" x14ac:dyDescent="0.75">
      <c r="A10" s="260"/>
      <c r="B10" s="84" t="s">
        <v>185</v>
      </c>
      <c r="C10" s="137">
        <f>(('m6-v98'!B18/2)^2+('m6-v98'!B16-'m6-v98'!B17)^2)^0.5</f>
        <v>10.198039027185569</v>
      </c>
      <c r="D10" s="137">
        <f>(('m6-v98'!B18/2)^2+('m6-v98'!B16-'m6-v98'!B17)^2)^0.5</f>
        <v>10.198039027185569</v>
      </c>
      <c r="E10" s="85" t="s">
        <v>199</v>
      </c>
      <c r="F10" s="151">
        <v>6</v>
      </c>
      <c r="G10" s="142">
        <f t="shared" si="0"/>
        <v>0</v>
      </c>
      <c r="H10" s="145">
        <f>((D10*(F9/2+F10/2))/D10)*'m6-v98'!M9</f>
        <v>900</v>
      </c>
      <c r="I10" s="106"/>
      <c r="J10" s="87"/>
      <c r="K10" s="101"/>
      <c r="L10" s="91"/>
      <c r="M10" s="88"/>
      <c r="N10" s="89"/>
      <c r="O10" s="90">
        <f>H17</f>
        <v>900</v>
      </c>
      <c r="P10" s="92" t="s">
        <v>194</v>
      </c>
      <c r="Q10" s="103"/>
    </row>
    <row r="11" spans="1:17" ht="34.799999999999997" customHeight="1" x14ac:dyDescent="0.75">
      <c r="A11" s="260"/>
      <c r="B11" s="84" t="s">
        <v>186</v>
      </c>
      <c r="C11" s="137">
        <f>(('m6-v98'!B18/2)^2+('m6-v98'!B16-'m6-v98'!B17)^2)^0.5</f>
        <v>10.198039027185569</v>
      </c>
      <c r="D11" s="137">
        <f>(('m6-v98'!B18/2)^2+('m6-v98'!B16-'m6-v98'!B17)^2)^0.5</f>
        <v>10.198039027185569</v>
      </c>
      <c r="E11" s="85" t="s">
        <v>200</v>
      </c>
      <c r="F11" s="151">
        <v>6</v>
      </c>
      <c r="G11" s="142">
        <f t="shared" si="0"/>
        <v>0</v>
      </c>
      <c r="H11" s="145">
        <f>((D11*(F10/2+F11/2))/D11)*'m6-v98'!M9</f>
        <v>900</v>
      </c>
      <c r="I11" s="106"/>
      <c r="J11" s="87"/>
      <c r="K11" s="101"/>
      <c r="L11" s="91"/>
      <c r="M11" s="88"/>
      <c r="N11" s="89"/>
      <c r="O11" s="90">
        <f>H16</f>
        <v>900</v>
      </c>
      <c r="P11" s="92" t="s">
        <v>193</v>
      </c>
      <c r="Q11" s="103"/>
    </row>
    <row r="12" spans="1:17" ht="34.799999999999997" customHeight="1" x14ac:dyDescent="0.75">
      <c r="A12" s="260"/>
      <c r="B12" s="84" t="s">
        <v>187</v>
      </c>
      <c r="C12" s="137">
        <f>(('m6-v98'!B18/2)^2+('m6-v98'!B16-'m6-v98'!B17)^2)^0.5</f>
        <v>10.198039027185569</v>
      </c>
      <c r="D12" s="137">
        <f>(('m6-v98'!B18/2)^2+('m6-v98'!B16-'m6-v98'!B17)^2)^0.5</f>
        <v>10.198039027185569</v>
      </c>
      <c r="E12" s="85" t="s">
        <v>201</v>
      </c>
      <c r="F12" s="151">
        <v>6</v>
      </c>
      <c r="G12" s="142">
        <f t="shared" si="0"/>
        <v>0</v>
      </c>
      <c r="H12" s="145">
        <f>((D12*(F11/2+F12/2))/D12)*'m6-v98'!M9</f>
        <v>900</v>
      </c>
      <c r="I12" s="106"/>
      <c r="J12" s="87"/>
      <c r="K12" s="101"/>
      <c r="L12" s="91"/>
      <c r="M12" s="88"/>
      <c r="N12" s="89"/>
      <c r="O12" s="90">
        <f>H15</f>
        <v>900</v>
      </c>
      <c r="P12" s="92" t="s">
        <v>192</v>
      </c>
      <c r="Q12" s="103"/>
    </row>
    <row r="13" spans="1:17" ht="34.799999999999997" customHeight="1" x14ac:dyDescent="0.75">
      <c r="A13" s="260"/>
      <c r="B13" s="84" t="s">
        <v>188</v>
      </c>
      <c r="C13" s="137">
        <f>(('m6-v98'!B18/2)^2+('m6-v98'!B16-'m6-v98'!B17)^2)^0.5</f>
        <v>10.198039027185569</v>
      </c>
      <c r="D13" s="137">
        <f>(('m6-v98'!B18/2)^2+('m6-v98'!B16-'m6-v98'!B17)^2)^0.5</f>
        <v>10.198039027185569</v>
      </c>
      <c r="E13" s="85" t="s">
        <v>202</v>
      </c>
      <c r="F13" s="151">
        <v>6</v>
      </c>
      <c r="G13" s="142">
        <f t="shared" si="0"/>
        <v>0</v>
      </c>
      <c r="H13" s="145">
        <f>((D13*(F12/2+F13/2))/D13)*'m6-v98'!M9</f>
        <v>900</v>
      </c>
      <c r="I13" s="106"/>
      <c r="J13" s="87"/>
      <c r="K13" s="101"/>
      <c r="L13" s="91"/>
      <c r="M13" s="88"/>
      <c r="N13" s="89"/>
      <c r="O13" s="90">
        <f>H14</f>
        <v>900</v>
      </c>
      <c r="P13" s="92" t="s">
        <v>191</v>
      </c>
      <c r="Q13" s="103"/>
    </row>
    <row r="14" spans="1:17" ht="34.799999999999997" customHeight="1" x14ac:dyDescent="0.75">
      <c r="A14" s="260"/>
      <c r="B14" s="84" t="s">
        <v>189</v>
      </c>
      <c r="C14" s="137">
        <f>(('m6-v98'!B18/2)^2+('m6-v98'!B16-'m6-v98'!B17)^2)^0.5</f>
        <v>10.198039027185569</v>
      </c>
      <c r="D14" s="137">
        <f>(('m6-v98'!B18/2)^2+('m6-v98'!B16-'m6-v98'!B17)^2)^0.5</f>
        <v>10.198039027185569</v>
      </c>
      <c r="E14" s="85" t="s">
        <v>203</v>
      </c>
      <c r="F14" s="151">
        <v>6</v>
      </c>
      <c r="G14" s="142">
        <f t="shared" si="0"/>
        <v>0</v>
      </c>
      <c r="H14" s="145">
        <f>((D14*(F13/2+F14/2))/D14)*'m6-v98'!M9</f>
        <v>900</v>
      </c>
      <c r="I14" s="106"/>
      <c r="J14" s="87"/>
      <c r="K14" s="101"/>
      <c r="L14" s="91"/>
      <c r="M14" s="88"/>
      <c r="N14" s="89"/>
      <c r="O14" s="90">
        <f>H13</f>
        <v>900</v>
      </c>
      <c r="P14" s="92" t="s">
        <v>190</v>
      </c>
      <c r="Q14" s="103"/>
    </row>
    <row r="15" spans="1:17" ht="34.799999999999997" customHeight="1" x14ac:dyDescent="0.75">
      <c r="A15" s="260"/>
      <c r="B15" s="84" t="s">
        <v>190</v>
      </c>
      <c r="C15" s="137">
        <f>(('m6-v98'!B18/2)^2+('m6-v98'!B16-'m6-v98'!B17)^2)^0.5</f>
        <v>10.198039027185569</v>
      </c>
      <c r="D15" s="137">
        <f>(('m6-v98'!B18/2)^2+('m6-v98'!B16-'m6-v98'!B17)^2)^0.5</f>
        <v>10.198039027185569</v>
      </c>
      <c r="E15" s="85" t="s">
        <v>204</v>
      </c>
      <c r="F15" s="151">
        <v>6</v>
      </c>
      <c r="G15" s="142">
        <f t="shared" si="0"/>
        <v>0</v>
      </c>
      <c r="H15" s="145">
        <f>((D15*(F14/2+F15/2))/D15)*'m6-v98'!M9</f>
        <v>900</v>
      </c>
      <c r="I15" s="106"/>
      <c r="J15" s="93"/>
      <c r="K15" s="101"/>
      <c r="L15" s="91"/>
      <c r="M15" s="88"/>
      <c r="N15" s="89"/>
      <c r="O15" s="90">
        <f>H12</f>
        <v>900</v>
      </c>
      <c r="P15" s="92" t="s">
        <v>189</v>
      </c>
      <c r="Q15" s="103"/>
    </row>
    <row r="16" spans="1:17" ht="34.799999999999997" customHeight="1" x14ac:dyDescent="0.75">
      <c r="A16" s="260"/>
      <c r="B16" s="84" t="s">
        <v>191</v>
      </c>
      <c r="C16" s="137">
        <f>(('m6-v98'!B18/2)^2+('m6-v98'!B16-'m6-v98'!B17)^2)^0.5</f>
        <v>10.198039027185569</v>
      </c>
      <c r="D16" s="137">
        <f>(('m6-v98'!B18/2)^2+('m6-v98'!B16-'m6-v98'!B17)^2)^0.5</f>
        <v>10.198039027185569</v>
      </c>
      <c r="E16" s="85" t="s">
        <v>205</v>
      </c>
      <c r="F16" s="151">
        <v>6</v>
      </c>
      <c r="G16" s="142">
        <f t="shared" si="0"/>
        <v>0</v>
      </c>
      <c r="H16" s="145">
        <f>((D16*(F15/2+F16/2))/D16)*'m6-v98'!M9</f>
        <v>900</v>
      </c>
      <c r="I16" s="106"/>
      <c r="J16" s="93"/>
      <c r="K16" s="101"/>
      <c r="L16" s="91"/>
      <c r="M16" s="88"/>
      <c r="N16" s="89"/>
      <c r="O16" s="90">
        <f>H11</f>
        <v>900</v>
      </c>
      <c r="P16" s="92" t="s">
        <v>188</v>
      </c>
      <c r="Q16" s="103"/>
    </row>
    <row r="17" spans="1:17" ht="34.799999999999997" customHeight="1" x14ac:dyDescent="0.75">
      <c r="A17" s="260"/>
      <c r="B17" s="84" t="s">
        <v>192</v>
      </c>
      <c r="C17" s="137">
        <f>(('m6-v98'!B18/2)^2+('m6-v98'!B16-'m6-v98'!B17)^2)^0.5</f>
        <v>10.198039027185569</v>
      </c>
      <c r="D17" s="137">
        <f>(('m6-v98'!B18/2)^2+('m6-v98'!B16-'m6-v98'!B17)^2)^0.5</f>
        <v>10.198039027185569</v>
      </c>
      <c r="E17" s="86" t="s">
        <v>206</v>
      </c>
      <c r="F17" s="151">
        <v>6</v>
      </c>
      <c r="G17" s="142">
        <f t="shared" si="0"/>
        <v>0</v>
      </c>
      <c r="H17" s="145">
        <f>((D17*(F16/2+F17/2))/D17)*'m6-v98'!M9</f>
        <v>900</v>
      </c>
      <c r="I17" s="106"/>
      <c r="J17" s="93"/>
      <c r="K17" s="101"/>
      <c r="L17" s="91"/>
      <c r="M17" s="88"/>
      <c r="N17" s="89"/>
      <c r="O17" s="90">
        <f>H10</f>
        <v>900</v>
      </c>
      <c r="P17" s="92" t="s">
        <v>187</v>
      </c>
      <c r="Q17" s="103"/>
    </row>
    <row r="18" spans="1:17" ht="34.799999999999997" customHeight="1" x14ac:dyDescent="0.75">
      <c r="A18" s="260"/>
      <c r="B18" s="84" t="s">
        <v>193</v>
      </c>
      <c r="C18" s="138">
        <f>(('m6-v98'!B18/2)^2+('m6-v98'!B16-'m6-v98'!B17)^2)^0.5</f>
        <v>10.198039027185569</v>
      </c>
      <c r="D18" s="138">
        <f>(('m6-v98'!B18/2)^2+('m6-v98'!B16-'m6-v98'!B17)^2)^0.5</f>
        <v>10.198039027185569</v>
      </c>
      <c r="E18" s="86" t="s">
        <v>207</v>
      </c>
      <c r="F18" s="152">
        <v>6</v>
      </c>
      <c r="G18" s="143">
        <f t="shared" si="0"/>
        <v>0</v>
      </c>
      <c r="H18" s="145">
        <f>((D18*(F17/2+F18/2))/D18)*'m6-v98'!M9</f>
        <v>900</v>
      </c>
      <c r="I18" s="107"/>
      <c r="J18" s="95"/>
      <c r="K18" s="102"/>
      <c r="L18" s="91"/>
      <c r="M18" s="88"/>
      <c r="N18" s="89"/>
      <c r="O18" s="90">
        <f>H9</f>
        <v>900</v>
      </c>
      <c r="P18" s="92" t="s">
        <v>186</v>
      </c>
      <c r="Q18" s="103"/>
    </row>
    <row r="19" spans="1:17" ht="34.799999999999997" customHeight="1" thickBot="1" x14ac:dyDescent="0.8">
      <c r="A19" s="260"/>
      <c r="B19" s="97" t="s">
        <v>194</v>
      </c>
      <c r="C19" s="150">
        <f>(('m6-v98'!B18/2)^2+('m6-v98'!B16-'m6-v98'!B17)^2)^0.5</f>
        <v>10.198039027185569</v>
      </c>
      <c r="D19" s="150">
        <f>(('m6-v98'!B18/2)^2+('m6-v98'!B16-'m6-v98'!B17)^2)^0.5</f>
        <v>10.198039027185569</v>
      </c>
      <c r="E19" s="99" t="s">
        <v>211</v>
      </c>
      <c r="F19" s="153">
        <v>0</v>
      </c>
      <c r="G19" s="144">
        <f t="shared" si="0"/>
        <v>0</v>
      </c>
      <c r="H19" s="303">
        <f>((D19*0.5*F18)/D19)*'m6-v98'!M9</f>
        <v>450</v>
      </c>
      <c r="I19" s="107"/>
      <c r="J19" s="95"/>
      <c r="K19" s="101"/>
      <c r="L19" s="91"/>
      <c r="M19" s="88"/>
      <c r="N19" s="89"/>
      <c r="O19" s="90">
        <f>H8</f>
        <v>450</v>
      </c>
      <c r="P19" s="92" t="s">
        <v>185</v>
      </c>
      <c r="Q19" s="103"/>
    </row>
    <row r="20" spans="1:17" ht="34.799999999999997" customHeight="1" thickTop="1" x14ac:dyDescent="0.75">
      <c r="J20" s="95"/>
      <c r="K20" s="102"/>
      <c r="L20" s="91"/>
      <c r="M20" s="94"/>
      <c r="N20" s="94"/>
      <c r="O20" s="100"/>
      <c r="P20" s="92" t="s">
        <v>184</v>
      </c>
      <c r="Q20" s="103"/>
    </row>
    <row r="21" spans="1:17" ht="34.799999999999997" customHeight="1" x14ac:dyDescent="0.75">
      <c r="J21" s="95"/>
      <c r="K21" s="102"/>
      <c r="L21" s="132"/>
      <c r="M21" s="96"/>
      <c r="N21" s="94"/>
      <c r="O21" s="134"/>
      <c r="P21" s="92" t="s">
        <v>183</v>
      </c>
      <c r="Q21" s="103"/>
    </row>
    <row r="22" spans="1:17" ht="33" customHeight="1" x14ac:dyDescent="0.3">
      <c r="J22" s="95"/>
      <c r="K22" s="101"/>
      <c r="L22" s="133"/>
      <c r="M22" s="96"/>
      <c r="N22" s="96"/>
      <c r="O22" s="135"/>
      <c r="P22" s="96"/>
      <c r="Q22" s="103"/>
    </row>
    <row r="23" spans="1:17" ht="33" customHeight="1" thickBot="1" x14ac:dyDescent="0.35">
      <c r="J23" s="95"/>
      <c r="K23" s="125"/>
      <c r="L23" s="126"/>
      <c r="M23" s="127"/>
      <c r="N23" s="127"/>
      <c r="O23" s="127"/>
      <c r="P23" s="127"/>
      <c r="Q23" s="128"/>
    </row>
    <row r="24" spans="1:17" ht="33" customHeight="1" thickTop="1" thickBot="1" x14ac:dyDescent="0.35">
      <c r="J24" s="93"/>
      <c r="K24" s="95"/>
      <c r="L24" s="95"/>
      <c r="M24" s="93"/>
      <c r="N24" s="95"/>
      <c r="O24" s="95"/>
      <c r="P24" s="95"/>
    </row>
    <row r="25" spans="1:17" ht="72" customHeight="1" thickTop="1" x14ac:dyDescent="0.3">
      <c r="A25" s="260" t="s">
        <v>213</v>
      </c>
      <c r="B25" s="81"/>
      <c r="C25" s="81" t="s">
        <v>195</v>
      </c>
      <c r="D25" s="81" t="s">
        <v>196</v>
      </c>
      <c r="E25" s="258" t="s">
        <v>208</v>
      </c>
      <c r="F25" s="259"/>
      <c r="G25" s="82" t="s">
        <v>210</v>
      </c>
      <c r="H25" s="109" t="s">
        <v>214</v>
      </c>
      <c r="I25" s="83" t="s">
        <v>215</v>
      </c>
      <c r="K25" s="121"/>
      <c r="L25" s="122"/>
      <c r="M25" s="129"/>
      <c r="N25" s="130">
        <f>H37</f>
        <v>516.16753093217744</v>
      </c>
      <c r="O25" s="122"/>
      <c r="P25" s="122"/>
      <c r="Q25" s="123"/>
    </row>
    <row r="26" spans="1:17" ht="34.799999999999997" customHeight="1" x14ac:dyDescent="0.3">
      <c r="A26" s="260"/>
      <c r="B26" s="84" t="s">
        <v>183</v>
      </c>
      <c r="C26" s="137">
        <f>(('m6-v98'!B18/2)^2+('m6-v98'!B16-'m6-v98'!B17)^2)^0.5</f>
        <v>10.198039027185569</v>
      </c>
      <c r="D26" s="137">
        <f>(('m6-v98'!B18/2)^2+('m6-v98'!B16-'m6-v98'!B17)^2)^0.5</f>
        <v>10.198039027185569</v>
      </c>
      <c r="E26" s="85" t="s">
        <v>197</v>
      </c>
      <c r="F26" s="151">
        <v>5</v>
      </c>
      <c r="G26" s="142">
        <f>((C26*0.5*F26)/(C26))*'m6-v98'!S9</f>
        <v>148.5</v>
      </c>
      <c r="H26" s="146">
        <f>((D26*0.5*F26)/(D26))*('m6-v98'!AB3+'m6-v98'!AC9)</f>
        <v>645.20941366522175</v>
      </c>
      <c r="I26" s="145">
        <f>((D26*0.5*F26)/(D26))*'m6-v98'!AC9</f>
        <v>495</v>
      </c>
      <c r="J26" s="87"/>
      <c r="K26" s="101"/>
      <c r="L26" s="94"/>
      <c r="M26" s="110">
        <f>G37</f>
        <v>118.8</v>
      </c>
      <c r="N26" s="118">
        <f>H36</f>
        <v>1032.3350618643549</v>
      </c>
      <c r="O26" s="158">
        <f>I37</f>
        <v>396</v>
      </c>
      <c r="P26" s="94"/>
      <c r="Q26" s="103"/>
    </row>
    <row r="27" spans="1:17" ht="34.799999999999997" customHeight="1" x14ac:dyDescent="0.3">
      <c r="A27" s="260"/>
      <c r="B27" s="84" t="s">
        <v>184</v>
      </c>
      <c r="C27" s="137">
        <f>(('m6-v98'!B18/2)^2+('m6-v98'!B16-'m6-v98'!B17)^2)^0.5</f>
        <v>10.198039027185569</v>
      </c>
      <c r="D27" s="137">
        <f>(('m6-v98'!B18/2)^2+('m6-v98'!B16-'m6-v98'!B17)^2)^0.5</f>
        <v>10.198039027185569</v>
      </c>
      <c r="E27" s="85" t="s">
        <v>198</v>
      </c>
      <c r="F27" s="151">
        <v>4</v>
      </c>
      <c r="G27" s="148">
        <f>((C27*(F26/2+F27/2))/C27)*'m6-v98'!S9</f>
        <v>267.3</v>
      </c>
      <c r="H27" s="146">
        <f>((D27*(F26/2+F27/2))/D27)*('m6-v98'!AB3+'m6-v98'!AC9)</f>
        <v>1161.3769445973992</v>
      </c>
      <c r="I27" s="145">
        <f>((D27*(F26/2+F27/2))/D27)*'m6-v98'!AC9</f>
        <v>891</v>
      </c>
      <c r="J27" s="87"/>
      <c r="K27" s="101"/>
      <c r="L27" s="114"/>
      <c r="M27" s="110">
        <f>G36</f>
        <v>237.6</v>
      </c>
      <c r="N27" s="118">
        <f>H35</f>
        <v>1032.3350618643549</v>
      </c>
      <c r="O27" s="131">
        <f>I36</f>
        <v>792</v>
      </c>
      <c r="P27" s="94"/>
      <c r="Q27" s="103"/>
    </row>
    <row r="28" spans="1:17" ht="34.799999999999997" customHeight="1" x14ac:dyDescent="0.3">
      <c r="A28" s="260"/>
      <c r="B28" s="84" t="s">
        <v>185</v>
      </c>
      <c r="C28" s="137">
        <f>(('m6-v98'!B18/2)^2+('m6-v98'!B16-'m6-v98'!B17)^2)^0.5</f>
        <v>10.198039027185569</v>
      </c>
      <c r="D28" s="137">
        <f>(('m6-v98'!B18/2)^2+('m6-v98'!B16-'m6-v98'!B17)^2)^0.5</f>
        <v>10.198039027185569</v>
      </c>
      <c r="E28" s="85" t="s">
        <v>199</v>
      </c>
      <c r="F28" s="151">
        <v>4</v>
      </c>
      <c r="G28" s="142">
        <f>((C28*(F27/2+F28/2))/C28)*'m6-v98'!S9</f>
        <v>237.6</v>
      </c>
      <c r="H28" s="146">
        <f>((D28*(F27/2+F28/2))/D28)*('m6-v98'!AB3+'m6-v98'!AC9)</f>
        <v>1032.3350618643549</v>
      </c>
      <c r="I28" s="145">
        <f>((D28*(F27/2+F28/2))/D28)*'m6-v98'!AC9</f>
        <v>792</v>
      </c>
      <c r="J28" s="87"/>
      <c r="K28" s="101"/>
      <c r="L28" s="113"/>
      <c r="M28" s="110">
        <f>G35</f>
        <v>237.6</v>
      </c>
      <c r="N28" s="118">
        <f>H34</f>
        <v>1032.3350618643549</v>
      </c>
      <c r="O28" s="120">
        <f>I35</f>
        <v>792</v>
      </c>
      <c r="P28" s="119" t="s">
        <v>194</v>
      </c>
      <c r="Q28" s="103"/>
    </row>
    <row r="29" spans="1:17" ht="34.799999999999997" customHeight="1" x14ac:dyDescent="0.3">
      <c r="A29" s="260"/>
      <c r="B29" s="84" t="s">
        <v>186</v>
      </c>
      <c r="C29" s="137">
        <f>(('m6-v98'!B18/2)^2+('m6-v98'!B16-'m6-v98'!B17)^2)^0.5</f>
        <v>10.198039027185569</v>
      </c>
      <c r="D29" s="137">
        <f>(('m6-v98'!B18/2)^2+('m6-v98'!B16-'m6-v98'!B17)^2)^0.5</f>
        <v>10.198039027185569</v>
      </c>
      <c r="E29" s="85" t="s">
        <v>200</v>
      </c>
      <c r="F29" s="151">
        <v>4</v>
      </c>
      <c r="G29" s="142">
        <f>((C29*(F28/2+F29/2))/C29)*'m6-v98'!S9</f>
        <v>237.6</v>
      </c>
      <c r="H29" s="146">
        <f>((D29*(F28/2+F29/2))/D29)*('m6-v98'!AB3+'m6-v98'!AC9)</f>
        <v>1032.3350618643549</v>
      </c>
      <c r="I29" s="145">
        <f>((D29*(F28/2+F29/2))/D29)*'m6-v98'!AC9</f>
        <v>792</v>
      </c>
      <c r="J29" s="87"/>
      <c r="K29" s="101"/>
      <c r="L29" s="113"/>
      <c r="M29" s="110">
        <f>G34</f>
        <v>237.6</v>
      </c>
      <c r="N29" s="118">
        <f>H33</f>
        <v>1032.3350618643549</v>
      </c>
      <c r="O29" s="120">
        <f>I34</f>
        <v>792</v>
      </c>
      <c r="P29" s="119" t="s">
        <v>193</v>
      </c>
      <c r="Q29" s="103"/>
    </row>
    <row r="30" spans="1:17" ht="34.799999999999997" customHeight="1" x14ac:dyDescent="0.3">
      <c r="A30" s="260"/>
      <c r="B30" s="84" t="s">
        <v>187</v>
      </c>
      <c r="C30" s="137">
        <f>(('m6-v98'!B18/2)^2+('m6-v98'!B16-'m6-v98'!B17)^2)^0.5</f>
        <v>10.198039027185569</v>
      </c>
      <c r="D30" s="137">
        <f>(('m6-v98'!B18/2)^2+('m6-v98'!B16-'m6-v98'!B17)^2)^0.5</f>
        <v>10.198039027185569</v>
      </c>
      <c r="E30" s="85" t="s">
        <v>201</v>
      </c>
      <c r="F30" s="151">
        <v>4</v>
      </c>
      <c r="G30" s="142">
        <f>((C30*(F29/2+F30/2))/C30)*'m6-v98'!S9</f>
        <v>237.6</v>
      </c>
      <c r="H30" s="146">
        <f>((D30*(F29/2+F30/2))/D30)*('m6-v98'!AB3+'m6-v98'!AC9)</f>
        <v>1032.3350618643549</v>
      </c>
      <c r="I30" s="145">
        <f>((D30*(F29/2+F30/2))/D30)*'m6-v98'!AC9</f>
        <v>792</v>
      </c>
      <c r="J30" s="87"/>
      <c r="K30" s="101"/>
      <c r="L30" s="113"/>
      <c r="M30" s="110">
        <f>G33</f>
        <v>237.6</v>
      </c>
      <c r="N30" s="118">
        <f>H32</f>
        <v>1032.3350618643549</v>
      </c>
      <c r="O30" s="120">
        <f>I33</f>
        <v>792</v>
      </c>
      <c r="P30" s="119" t="s">
        <v>192</v>
      </c>
      <c r="Q30" s="103"/>
    </row>
    <row r="31" spans="1:17" ht="34.799999999999997" customHeight="1" x14ac:dyDescent="0.3">
      <c r="A31" s="260"/>
      <c r="B31" s="84" t="s">
        <v>188</v>
      </c>
      <c r="C31" s="137">
        <f>(('m6-v98'!B18/2)^2+('m6-v98'!B16-'m6-v98'!B17)^2)^0.5</f>
        <v>10.198039027185569</v>
      </c>
      <c r="D31" s="137">
        <f>(('m6-v98'!B18/2)^2+('m6-v98'!B16-'m6-v98'!B17)^2)^0.5</f>
        <v>10.198039027185569</v>
      </c>
      <c r="E31" s="85" t="s">
        <v>202</v>
      </c>
      <c r="F31" s="151">
        <v>4</v>
      </c>
      <c r="G31" s="142">
        <f>((C31*(F30/2+F31/2))/C31)*'m6-v98'!S9</f>
        <v>237.6</v>
      </c>
      <c r="H31" s="146">
        <f>((D31*(F30/2+F31/2))/D31)*('m6-v98'!AB3+'m6-v98'!AC9)</f>
        <v>1032.3350618643549</v>
      </c>
      <c r="I31" s="145">
        <f>((D31*(F30/2+F31/2))/D31)*'m6-v98'!AC9</f>
        <v>792</v>
      </c>
      <c r="J31" s="87"/>
      <c r="K31" s="101"/>
      <c r="L31" s="113"/>
      <c r="M31" s="110">
        <f>G32</f>
        <v>237.6</v>
      </c>
      <c r="N31" s="118">
        <f>H31</f>
        <v>1032.3350618643549</v>
      </c>
      <c r="O31" s="120">
        <f>I32</f>
        <v>792</v>
      </c>
      <c r="P31" s="119" t="s">
        <v>191</v>
      </c>
      <c r="Q31" s="103"/>
    </row>
    <row r="32" spans="1:17" ht="34.799999999999997" customHeight="1" x14ac:dyDescent="0.3">
      <c r="A32" s="260"/>
      <c r="B32" s="84" t="s">
        <v>189</v>
      </c>
      <c r="C32" s="137">
        <f>(('m6-v98'!B18/2)^2+('m6-v98'!B16-'m6-v98'!B17)^2)^0.5</f>
        <v>10.198039027185569</v>
      </c>
      <c r="D32" s="137">
        <f>(('m6-v98'!B18/2)^2+('m6-v98'!B16-'m6-v98'!B17)^2)^0.5</f>
        <v>10.198039027185569</v>
      </c>
      <c r="E32" s="85" t="s">
        <v>203</v>
      </c>
      <c r="F32" s="151">
        <v>4</v>
      </c>
      <c r="G32" s="142">
        <f>((C32*(F31/2+F32/2))/C32)*'m6-v98'!S9</f>
        <v>237.6</v>
      </c>
      <c r="H32" s="146">
        <f>((D32*(F31/2+F32/2))/D32)*('m6-v98'!AB3+'m6-v98'!AC9)</f>
        <v>1032.3350618643549</v>
      </c>
      <c r="I32" s="145">
        <f>((D32*(F31/2+F32/2))/D32)*'m6-v98'!AC9</f>
        <v>792</v>
      </c>
      <c r="J32" s="87"/>
      <c r="K32" s="101"/>
      <c r="L32" s="113"/>
      <c r="M32" s="110">
        <f>G31</f>
        <v>237.6</v>
      </c>
      <c r="N32" s="118">
        <f>H30</f>
        <v>1032.3350618643549</v>
      </c>
      <c r="O32" s="120">
        <f>I31</f>
        <v>792</v>
      </c>
      <c r="P32" s="119" t="s">
        <v>190</v>
      </c>
      <c r="Q32" s="103"/>
    </row>
    <row r="33" spans="1:17" ht="34.799999999999997" customHeight="1" x14ac:dyDescent="0.3">
      <c r="A33" s="260"/>
      <c r="B33" s="84" t="s">
        <v>190</v>
      </c>
      <c r="C33" s="137">
        <f>(('m6-v98'!B18/2)^2+('m6-v98'!B16-'m6-v98'!B17)^2)^0.5</f>
        <v>10.198039027185569</v>
      </c>
      <c r="D33" s="137">
        <f>(('m6-v98'!B18/2)^2+('m6-v98'!B16-'m6-v98'!B17)^2)^0.5</f>
        <v>10.198039027185569</v>
      </c>
      <c r="E33" s="85" t="s">
        <v>204</v>
      </c>
      <c r="F33" s="151">
        <v>4</v>
      </c>
      <c r="G33" s="142">
        <f>((C33*(F32/2+F33/2))/C33)*'m6-v98'!S9</f>
        <v>237.6</v>
      </c>
      <c r="H33" s="146">
        <f>((D33*(F32/2+F33/2))/D33)*('m6-v98'!AB3+'m6-v98'!AC9)</f>
        <v>1032.3350618643549</v>
      </c>
      <c r="I33" s="145">
        <f>((D33*(F32/2+F33/2))/D33)*'m6-v98'!AC9</f>
        <v>792</v>
      </c>
      <c r="J33" s="87"/>
      <c r="K33" s="101"/>
      <c r="L33" s="113"/>
      <c r="M33" s="110">
        <f>G30</f>
        <v>237.6</v>
      </c>
      <c r="N33" s="118">
        <f>H29</f>
        <v>1032.3350618643549</v>
      </c>
      <c r="O33" s="120">
        <f>I30</f>
        <v>792</v>
      </c>
      <c r="P33" s="119" t="s">
        <v>189</v>
      </c>
      <c r="Q33" s="103"/>
    </row>
    <row r="34" spans="1:17" ht="34.799999999999997" customHeight="1" x14ac:dyDescent="0.3">
      <c r="A34" s="260"/>
      <c r="B34" s="84" t="s">
        <v>191</v>
      </c>
      <c r="C34" s="137">
        <f>(('m6-v98'!B18/2)^2+('m6-v98'!B16-'m6-v98'!B17)^2)^0.5</f>
        <v>10.198039027185569</v>
      </c>
      <c r="D34" s="137">
        <f>(('m6-v98'!B18/2)^2+('m6-v98'!B16-'m6-v98'!B17)^2)^0.5</f>
        <v>10.198039027185569</v>
      </c>
      <c r="E34" s="85" t="s">
        <v>205</v>
      </c>
      <c r="F34" s="151">
        <v>4</v>
      </c>
      <c r="G34" s="142">
        <f>((C34*(F33/2+F34/2))/C34)*'m6-v98'!S9</f>
        <v>237.6</v>
      </c>
      <c r="H34" s="146">
        <f>((D34*(F33/2+F34/2))/D34)*('m6-v98'!AB3+'m6-v98'!AC9)</f>
        <v>1032.3350618643549</v>
      </c>
      <c r="I34" s="145">
        <f>((D34*(F33/2+F34/2))/D34)*'m6-v98'!AC9</f>
        <v>792</v>
      </c>
      <c r="J34" s="87"/>
      <c r="K34" s="101"/>
      <c r="L34" s="113"/>
      <c r="M34" s="110">
        <f>G29</f>
        <v>237.6</v>
      </c>
      <c r="N34" s="118">
        <f>H28</f>
        <v>1032.3350618643549</v>
      </c>
      <c r="O34" s="120">
        <f>I29</f>
        <v>792</v>
      </c>
      <c r="P34" s="119" t="s">
        <v>188</v>
      </c>
      <c r="Q34" s="103"/>
    </row>
    <row r="35" spans="1:17" ht="34.799999999999997" customHeight="1" x14ac:dyDescent="0.3">
      <c r="A35" s="260"/>
      <c r="B35" s="84" t="s">
        <v>192</v>
      </c>
      <c r="C35" s="137">
        <f>(('m6-v98'!B18/2)^2+('m6-v98'!B16-'m6-v98'!B17)^2)^0.5</f>
        <v>10.198039027185569</v>
      </c>
      <c r="D35" s="137">
        <f>(('m6-v98'!B18/2)^2+('m6-v98'!B16-'m6-v98'!B17)^2)^0.5</f>
        <v>10.198039027185569</v>
      </c>
      <c r="E35" s="86" t="s">
        <v>206</v>
      </c>
      <c r="F35" s="151">
        <v>4</v>
      </c>
      <c r="G35" s="142">
        <f>((C35*(F34/2+F35/2))/C35)*'m6-v98'!S9</f>
        <v>237.6</v>
      </c>
      <c r="H35" s="146">
        <f>((D35*(F34/2+F35/2))/D35)*('m6-v98'!AB3+'m6-v98'!AC9)</f>
        <v>1032.3350618643549</v>
      </c>
      <c r="I35" s="145">
        <f>((D35*(F34/2+F35/2))/D35)*'m6-v98'!AC9</f>
        <v>792</v>
      </c>
      <c r="J35" s="87"/>
      <c r="K35" s="101"/>
      <c r="L35" s="113"/>
      <c r="M35" s="110">
        <f>G28</f>
        <v>237.6</v>
      </c>
      <c r="N35" s="118">
        <f>H27</f>
        <v>1161.3769445973992</v>
      </c>
      <c r="O35" s="120">
        <f>I28</f>
        <v>792</v>
      </c>
      <c r="P35" s="119" t="s">
        <v>187</v>
      </c>
      <c r="Q35" s="103"/>
    </row>
    <row r="36" spans="1:17" ht="34.799999999999997" customHeight="1" x14ac:dyDescent="0.3">
      <c r="A36" s="260"/>
      <c r="B36" s="84" t="s">
        <v>193</v>
      </c>
      <c r="C36" s="138">
        <f>(('m6-v98'!B18/2)^2+('m6-v98'!B16-'m6-v98'!B17)^2)^0.5</f>
        <v>10.198039027185569</v>
      </c>
      <c r="D36" s="138">
        <f>(('m6-v98'!B18/2)^2+('m6-v98'!B16-'m6-v98'!B17)^2)^0.5</f>
        <v>10.198039027185569</v>
      </c>
      <c r="E36" s="86" t="s">
        <v>207</v>
      </c>
      <c r="F36" s="152">
        <v>4</v>
      </c>
      <c r="G36" s="143">
        <f>((C36*(F35/2+F36/2))/C36)*'m6-v98'!S9</f>
        <v>237.6</v>
      </c>
      <c r="H36" s="146">
        <f>((D36*(F35/2+F36/2))/D36)*('m6-v98'!AB3+'m6-v98'!AC9)</f>
        <v>1032.3350618643549</v>
      </c>
      <c r="I36" s="301">
        <f>((D36*(F35/2+F36/2))/D36)*'m6-v98'!AC9</f>
        <v>792</v>
      </c>
      <c r="J36" s="87"/>
      <c r="K36" s="102"/>
      <c r="L36" s="113"/>
      <c r="M36" s="110">
        <f>G27</f>
        <v>267.3</v>
      </c>
      <c r="N36" s="118">
        <f>H26</f>
        <v>645.20941366522175</v>
      </c>
      <c r="O36" s="120">
        <f>I27</f>
        <v>891</v>
      </c>
      <c r="P36" s="119" t="s">
        <v>186</v>
      </c>
      <c r="Q36" s="103"/>
    </row>
    <row r="37" spans="1:17" ht="34.799999999999997" customHeight="1" thickBot="1" x14ac:dyDescent="0.4">
      <c r="A37" s="260"/>
      <c r="B37" s="97" t="s">
        <v>194</v>
      </c>
      <c r="C37" s="150">
        <f>(('m6-v98'!B18/2)^2+('m6-v98'!B16-'m6-v98'!B17)^2)^0.5</f>
        <v>10.198039027185569</v>
      </c>
      <c r="D37" s="150">
        <f>(('m6-v98'!B18/2)^2+('m6-v98'!B16-'m6-v98'!B17)^2)^0.5</f>
        <v>10.198039027185569</v>
      </c>
      <c r="E37" s="99" t="s">
        <v>211</v>
      </c>
      <c r="F37" s="153">
        <v>4</v>
      </c>
      <c r="G37" s="149">
        <f>((C37*0.5*F36)/(C37))*'m6-v98'!S9</f>
        <v>118.8</v>
      </c>
      <c r="H37" s="147">
        <f>((D37*0.5*F36)/D37)*('m6-v98'!AB3+'m6-v98'!AC9)</f>
        <v>516.16753093217744</v>
      </c>
      <c r="I37" s="302">
        <f>((D37*0.5*F36)/D37)*'m6-v98'!AC9</f>
        <v>396</v>
      </c>
      <c r="J37" s="87"/>
      <c r="K37" s="101"/>
      <c r="L37" s="111"/>
      <c r="M37" s="110">
        <f>G26</f>
        <v>148.5</v>
      </c>
      <c r="N37" s="115"/>
      <c r="O37" s="120">
        <f>I26</f>
        <v>495</v>
      </c>
      <c r="P37" s="119" t="s">
        <v>185</v>
      </c>
      <c r="Q37" s="103"/>
    </row>
    <row r="38" spans="1:17" ht="34.799999999999997" customHeight="1" thickTop="1" x14ac:dyDescent="0.3">
      <c r="J38" s="95"/>
      <c r="K38" s="102"/>
      <c r="L38" s="112"/>
      <c r="M38" s="157">
        <f>'m6-v98'!B29</f>
        <v>2.8158765303380759</v>
      </c>
      <c r="N38" s="154" t="s">
        <v>163</v>
      </c>
      <c r="O38" s="116"/>
      <c r="P38" s="119" t="s">
        <v>184</v>
      </c>
      <c r="Q38" s="103"/>
    </row>
    <row r="39" spans="1:17" ht="34.799999999999997" customHeight="1" x14ac:dyDescent="0.3">
      <c r="J39" s="95"/>
      <c r="K39" s="102"/>
      <c r="L39" s="132"/>
      <c r="M39" s="96"/>
      <c r="N39" s="94"/>
      <c r="O39" s="134"/>
      <c r="P39" s="119" t="s">
        <v>183</v>
      </c>
      <c r="Q39" s="103"/>
    </row>
    <row r="40" spans="1:17" ht="33" customHeight="1" x14ac:dyDescent="0.3">
      <c r="J40" s="95"/>
      <c r="K40" s="101"/>
      <c r="L40" s="133"/>
      <c r="M40" s="104"/>
      <c r="N40" s="156">
        <f>D26-M38</f>
        <v>7.382162496847493</v>
      </c>
      <c r="O40" s="155" t="s">
        <v>163</v>
      </c>
      <c r="P40" s="96"/>
      <c r="Q40" s="103"/>
    </row>
    <row r="41" spans="1:17" ht="33" customHeight="1" thickBot="1" x14ac:dyDescent="0.35">
      <c r="J41" s="95"/>
      <c r="K41" s="125"/>
      <c r="L41" s="126"/>
      <c r="M41" s="127"/>
      <c r="N41" s="127"/>
      <c r="O41" s="127"/>
      <c r="P41" s="127"/>
      <c r="Q41" s="128"/>
    </row>
    <row r="42" spans="1:17" ht="33" customHeight="1" thickTop="1" x14ac:dyDescent="0.3">
      <c r="J42" s="95"/>
      <c r="K42" s="95"/>
      <c r="L42" s="95"/>
      <c r="M42" s="95"/>
      <c r="N42" s="95"/>
      <c r="O42" s="95"/>
      <c r="P42" s="95"/>
    </row>
    <row r="43" spans="1:17" ht="33" customHeight="1" x14ac:dyDescent="0.3"/>
    <row r="44" spans="1:17" ht="33" customHeight="1" x14ac:dyDescent="0.3"/>
    <row r="45" spans="1:17" ht="33" customHeight="1" x14ac:dyDescent="0.3"/>
    <row r="46" spans="1:17" ht="33" customHeight="1" x14ac:dyDescent="0.3"/>
    <row r="47" spans="1:17" ht="33" customHeight="1" x14ac:dyDescent="0.3"/>
  </sheetData>
  <sheetProtection algorithmName="SHA-512" hashValue="qe1he7nITs6KWoyPvTmtYiNftJD7iBb7SWIMqbD22SjlRBHFf3X/vmGr2PhyTbwS7FBkkXMIwbBK6Abo0/nuCA==" saltValue="wn215SIpe70btJB190OeRA==" spinCount="100000" sheet="1" objects="1" scenarios="1" selectLockedCells="1"/>
  <dataConsolidate/>
  <mergeCells count="7">
    <mergeCell ref="A25:A37"/>
    <mergeCell ref="E25:F25"/>
    <mergeCell ref="A1:H2"/>
    <mergeCell ref="A3:H4"/>
    <mergeCell ref="A5:H6"/>
    <mergeCell ref="A7:A19"/>
    <mergeCell ref="E7:F7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2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m6-v92</vt:lpstr>
      <vt:lpstr>m6-v92 in sap</vt:lpstr>
      <vt:lpstr>m6-v98</vt:lpstr>
      <vt:lpstr>m6-v98 in sap</vt:lpstr>
      <vt:lpstr>'m6-v92'!Print_Area</vt:lpstr>
      <vt:lpstr>'m6-v92 in sap'!Print_Area</vt:lpstr>
      <vt:lpstr>'m6-v98'!Print_Area</vt:lpstr>
      <vt:lpstr>'m6-v98 in sap'!Print_Area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2020-12-28T13:45:48Z</dcterms:modified>
</cp:coreProperties>
</file>