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As,A's for Beam " sheetId="3" r:id="rId1"/>
    <sheet name="As+" sheetId="2" r:id="rId2"/>
    <sheet name="Mn,Mu" sheetId="1" r:id="rId3"/>
  </sheets>
  <definedNames>
    <definedName name="_xlnm.Print_Area" localSheetId="0">'As,A''s for Beam '!$A$1:$K$31</definedName>
  </definedNames>
  <calcPr calcId="162913"/>
</workbook>
</file>

<file path=xl/calcChain.xml><?xml version="1.0" encoding="utf-8"?>
<calcChain xmlns="http://schemas.openxmlformats.org/spreadsheetml/2006/main">
  <c r="C10" i="2" l="1"/>
  <c r="D26" i="2" l="1"/>
  <c r="G26" i="2"/>
  <c r="D10" i="2"/>
  <c r="D10" i="1" l="1"/>
  <c r="G25" i="2" l="1"/>
  <c r="Q26" i="3" l="1"/>
  <c r="P19" i="3"/>
  <c r="S19" i="3"/>
  <c r="M19" i="3" l="1"/>
  <c r="O10" i="3"/>
  <c r="O11" i="3" s="1"/>
  <c r="S20" i="3" s="1"/>
  <c r="P20" i="3" s="1"/>
  <c r="E10" i="3"/>
  <c r="D10" i="3"/>
  <c r="F19" i="3" l="1"/>
  <c r="P23" i="3" s="1"/>
  <c r="F20" i="3"/>
  <c r="F12" i="3"/>
  <c r="F14" i="3"/>
  <c r="A22" i="2"/>
  <c r="A25" i="2" s="1"/>
  <c r="D25" i="2" s="1"/>
  <c r="A13" i="2"/>
  <c r="B10" i="2"/>
  <c r="B10" i="1"/>
  <c r="A13" i="1" s="1"/>
  <c r="A16" i="1" s="1"/>
  <c r="F13" i="3" l="1"/>
  <c r="J26" i="3" s="1"/>
  <c r="I26" i="3" s="1"/>
  <c r="S26" i="3"/>
  <c r="G26" i="3" s="1"/>
  <c r="F18" i="3"/>
  <c r="A16" i="2"/>
  <c r="F19" i="2" s="1"/>
  <c r="A19" i="2" l="1"/>
  <c r="E26" i="3"/>
  <c r="H26" i="3"/>
  <c r="A15" i="3"/>
  <c r="S23" i="3"/>
  <c r="D26" i="3" l="1"/>
  <c r="A26" i="3" s="1"/>
  <c r="F26" i="3"/>
  <c r="M23" i="3"/>
  <c r="C23" i="3" s="1"/>
  <c r="H21" i="3" l="1"/>
  <c r="H24" i="3"/>
</calcChain>
</file>

<file path=xl/sharedStrings.xml><?xml version="1.0" encoding="utf-8"?>
<sst xmlns="http://schemas.openxmlformats.org/spreadsheetml/2006/main" count="67" uniqueCount="46">
  <si>
    <t>محاسبه لنگر اسمی و نهایی مقطع طبق ACI</t>
  </si>
  <si>
    <t>Ø</t>
  </si>
  <si>
    <t>As(cm2)</t>
  </si>
  <si>
    <t>d(cm)</t>
  </si>
  <si>
    <t>cover(cm)</t>
  </si>
  <si>
    <t>b(cm)</t>
  </si>
  <si>
    <t>fc(kg/cm2)</t>
  </si>
  <si>
    <t>fy(kg/cm2)</t>
  </si>
  <si>
    <t>ρ</t>
  </si>
  <si>
    <t>dt(cm)</t>
  </si>
  <si>
    <t>محاسبه سطح مقطع میلگرد های کششی مقطع طبق ACI</t>
  </si>
  <si>
    <t>Mn(kgf.cm)</t>
  </si>
  <si>
    <t>Mu(kgf.cm)</t>
  </si>
  <si>
    <t>h(cm)</t>
  </si>
  <si>
    <t>Ec(kg/cm2)</t>
  </si>
  <si>
    <t>STATION</t>
  </si>
  <si>
    <t>کنترل نیازمندی فولاد فشاری برای مقطع</t>
  </si>
  <si>
    <t>cm</t>
  </si>
  <si>
    <r>
      <t>محاسبه فولاد کششی مورد نیاز مقطع(</t>
    </r>
    <r>
      <rPr>
        <b/>
        <sz val="48"/>
        <rFont val="B Titr"/>
        <charset val="178"/>
      </rPr>
      <t>As</t>
    </r>
    <r>
      <rPr>
        <b/>
        <sz val="28"/>
        <rFont val="B Titr"/>
        <charset val="178"/>
      </rPr>
      <t>)</t>
    </r>
  </si>
  <si>
    <r>
      <t>cm</t>
    </r>
    <r>
      <rPr>
        <b/>
        <sz val="36"/>
        <color theme="1"/>
        <rFont val="Calibri"/>
        <family val="2"/>
      </rPr>
      <t>²</t>
    </r>
  </si>
  <si>
    <t>محاسبه As و A's در تیر مقطع طبق ACI</t>
  </si>
  <si>
    <t>Cm2</t>
  </si>
  <si>
    <t>Mu(tonf.m)</t>
  </si>
  <si>
    <r>
      <t xml:space="preserve">در این کادر های </t>
    </r>
    <r>
      <rPr>
        <b/>
        <sz val="28"/>
        <color theme="4" tint="-0.249977111117893"/>
        <rFont val="B Titr"/>
        <charset val="178"/>
      </rPr>
      <t>آبی</t>
    </r>
    <r>
      <rPr>
        <b/>
        <sz val="28"/>
        <rFont val="B Titr"/>
        <charset val="178"/>
      </rPr>
      <t xml:space="preserve"> مشخصات  استخراج شده از سربرگ Envelope در ایتبس را وارد نمایید</t>
    </r>
  </si>
  <si>
    <t>Muc</t>
  </si>
  <si>
    <t>Mus</t>
  </si>
  <si>
    <t>f's</t>
  </si>
  <si>
    <t>fy</t>
  </si>
  <si>
    <t>A's</t>
  </si>
  <si>
    <t xml:space="preserve">سطح مقطع فولاد </t>
  </si>
  <si>
    <t>As1</t>
  </si>
  <si>
    <t>As2</t>
  </si>
  <si>
    <t>kg</t>
  </si>
  <si>
    <t>ton.m</t>
  </si>
  <si>
    <t>kg/cm2</t>
  </si>
  <si>
    <t>cm2</t>
  </si>
  <si>
    <t>C</t>
  </si>
  <si>
    <r>
      <t>As</t>
    </r>
    <r>
      <rPr>
        <b/>
        <sz val="36"/>
        <color theme="1"/>
        <rFont val="Calibri"/>
        <family val="2"/>
        <scheme val="minor"/>
      </rPr>
      <t>(cm2)</t>
    </r>
  </si>
  <si>
    <t xml:space="preserve">تنظیم:مهندس فرزاد رضایی                                           </t>
  </si>
  <si>
    <t xml:space="preserve">تنظیم:مهندس فرزاد رضایی                                         </t>
  </si>
  <si>
    <t xml:space="preserve">تنظیم:مهندس فرزاد رضایی                                        09138291378   </t>
  </si>
  <si>
    <t>As,min</t>
  </si>
  <si>
    <t>As,max</t>
  </si>
  <si>
    <t>mid</t>
  </si>
  <si>
    <t>RHO(CALC)</t>
  </si>
  <si>
    <t>RHO(ETABS)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</si>
</sst>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0000"/>
    <numFmt numFmtId="165" formatCode="0.000000"/>
    <numFmt numFmtId="166" formatCode="0.00000"/>
    <numFmt numFmtId="167" formatCode="0.000"/>
    <numFmt numFmtId="168" formatCode="0.0000"/>
  </numFmts>
  <fonts count="24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name val="Arial Black"/>
      <family val="2"/>
    </font>
    <font>
      <b/>
      <sz val="18"/>
      <name val="Arial"/>
      <family val="2"/>
    </font>
    <font>
      <b/>
      <sz val="18"/>
      <name val="Calibri"/>
      <family val="2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22"/>
      <name val="Arial Black"/>
      <family val="2"/>
    </font>
    <font>
      <b/>
      <sz val="36"/>
      <color rgb="FF9C6500"/>
      <name val="Calibri"/>
      <family val="2"/>
      <scheme val="minor"/>
    </font>
    <font>
      <b/>
      <sz val="22"/>
      <name val="Arial"/>
      <family val="2"/>
    </font>
    <font>
      <b/>
      <sz val="18"/>
      <color theme="0"/>
      <name val="Arial"/>
      <family val="2"/>
    </font>
    <font>
      <b/>
      <sz val="24"/>
      <color theme="0"/>
      <name val="Calibri"/>
      <family val="2"/>
      <scheme val="minor"/>
    </font>
    <font>
      <b/>
      <sz val="36"/>
      <color theme="1"/>
      <name val="B Titr"/>
      <charset val="178"/>
    </font>
    <font>
      <b/>
      <sz val="28"/>
      <name val="B Titr"/>
      <charset val="178"/>
    </font>
    <font>
      <b/>
      <sz val="36"/>
      <name val="B Titr"/>
      <charset val="178"/>
    </font>
    <font>
      <b/>
      <sz val="48"/>
      <name val="B Titr"/>
      <charset val="178"/>
    </font>
    <font>
      <b/>
      <sz val="36"/>
      <color theme="1"/>
      <name val="Calibri"/>
      <family val="2"/>
    </font>
    <font>
      <b/>
      <sz val="48"/>
      <color theme="1"/>
      <name val="Calibri"/>
      <family val="2"/>
      <scheme val="minor"/>
    </font>
    <font>
      <b/>
      <sz val="28"/>
      <color theme="1"/>
      <name val="B Titr"/>
      <charset val="178"/>
    </font>
    <font>
      <b/>
      <sz val="28"/>
      <color theme="4" tint="-0.249977111117893"/>
      <name val="B Titr"/>
      <charset val="178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7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/>
      <protection locked="0"/>
    </xf>
    <xf numFmtId="0" fontId="4" fillId="3" borderId="2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2" fontId="4" fillId="3" borderId="1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164" fontId="2" fillId="3" borderId="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1" fontId="4" fillId="3" borderId="1" xfId="0" applyNumberFormat="1" applyFont="1" applyFill="1" applyBorder="1" applyAlignment="1" applyProtection="1">
      <alignment horizontal="center" vertical="center"/>
    </xf>
    <xf numFmtId="167" fontId="7" fillId="3" borderId="4" xfId="0" applyNumberFormat="1" applyFont="1" applyFill="1" applyBorder="1" applyAlignment="1" applyProtection="1">
      <alignment vertical="top"/>
    </xf>
    <xf numFmtId="167" fontId="7" fillId="3" borderId="4" xfId="0" applyNumberFormat="1" applyFont="1" applyFill="1" applyBorder="1" applyAlignment="1" applyProtection="1">
      <alignment horizontal="left" vertical="top"/>
    </xf>
    <xf numFmtId="2" fontId="7" fillId="3" borderId="4" xfId="0" applyNumberFormat="1" applyFont="1" applyFill="1" applyBorder="1" applyAlignment="1" applyProtection="1">
      <alignment horizontal="center" vertical="top"/>
    </xf>
    <xf numFmtId="167" fontId="7" fillId="3" borderId="4" xfId="0" applyNumberFormat="1" applyFont="1" applyFill="1" applyBorder="1" applyAlignment="1" applyProtection="1">
      <alignment horizontal="center" vertical="top"/>
    </xf>
    <xf numFmtId="0" fontId="19" fillId="6" borderId="1" xfId="0" applyFont="1" applyFill="1" applyBorder="1" applyAlignment="1" applyProtection="1">
      <alignment horizontal="center" vertical="center"/>
    </xf>
    <xf numFmtId="2" fontId="23" fillId="3" borderId="1" xfId="0" applyNumberFormat="1" applyFont="1" applyFill="1" applyBorder="1" applyAlignment="1" applyProtection="1">
      <alignment horizontal="center" vertical="center"/>
    </xf>
    <xf numFmtId="2" fontId="6" fillId="6" borderId="1" xfId="0" applyNumberFormat="1" applyFont="1" applyFill="1" applyBorder="1" applyAlignment="1" applyProtection="1">
      <alignment horizontal="center" vertical="center"/>
    </xf>
    <xf numFmtId="0" fontId="22" fillId="3" borderId="1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166" fontId="2" fillId="3" borderId="1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167" fontId="7" fillId="3" borderId="3" xfId="0" applyNumberFormat="1" applyFont="1" applyFill="1" applyBorder="1" applyAlignment="1" applyProtection="1">
      <alignment horizontal="center" vertical="top"/>
    </xf>
    <xf numFmtId="167" fontId="7" fillId="3" borderId="4" xfId="0" applyNumberFormat="1" applyFont="1" applyFill="1" applyBorder="1" applyAlignment="1" applyProtection="1">
      <alignment horizontal="center" vertical="top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4" fillId="6" borderId="1" xfId="0" applyFont="1" applyFill="1" applyBorder="1" applyAlignment="1" applyProtection="1">
      <alignment horizontal="center" vertical="center"/>
    </xf>
    <xf numFmtId="166" fontId="13" fillId="0" borderId="0" xfId="0" applyNumberFormat="1" applyFont="1" applyAlignment="1" applyProtection="1">
      <alignment horizontal="center" vertical="center"/>
    </xf>
    <xf numFmtId="165" fontId="13" fillId="0" borderId="0" xfId="0" applyNumberFormat="1" applyFont="1" applyAlignment="1" applyProtection="1">
      <alignment horizontal="center" vertical="center"/>
    </xf>
    <xf numFmtId="168" fontId="13" fillId="0" borderId="0" xfId="0" applyNumberFormat="1" applyFont="1" applyAlignment="1" applyProtection="1">
      <alignment horizontal="center" vertical="center"/>
    </xf>
    <xf numFmtId="2" fontId="19" fillId="6" borderId="4" xfId="0" applyNumberFormat="1" applyFont="1" applyFill="1" applyBorder="1" applyAlignment="1" applyProtection="1">
      <alignment horizontal="center" vertical="center"/>
    </xf>
    <xf numFmtId="2" fontId="19" fillId="6" borderId="5" xfId="0" applyNumberFormat="1" applyFont="1" applyFill="1" applyBorder="1" applyAlignment="1" applyProtection="1">
      <alignment horizontal="center" vertical="center"/>
    </xf>
    <xf numFmtId="2" fontId="7" fillId="6" borderId="3" xfId="0" applyNumberFormat="1" applyFont="1" applyFill="1" applyBorder="1" applyAlignment="1" applyProtection="1">
      <alignment horizontal="left" vertical="center"/>
    </xf>
    <xf numFmtId="2" fontId="7" fillId="6" borderId="4" xfId="0" applyNumberFormat="1" applyFont="1" applyFill="1" applyBorder="1" applyAlignment="1" applyProtection="1">
      <alignment horizontal="left" vertical="center"/>
    </xf>
    <xf numFmtId="0" fontId="19" fillId="6" borderId="1" xfId="0" applyFont="1" applyFill="1" applyBorder="1" applyAlignment="1" applyProtection="1">
      <alignment horizontal="center" vertical="center"/>
    </xf>
    <xf numFmtId="2" fontId="7" fillId="6" borderId="1" xfId="0" applyNumberFormat="1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</xf>
    <xf numFmtId="0" fontId="20" fillId="7" borderId="6" xfId="0" applyFont="1" applyFill="1" applyBorder="1" applyAlignment="1" applyProtection="1">
      <alignment horizontal="center" vertical="center"/>
    </xf>
    <xf numFmtId="0" fontId="20" fillId="7" borderId="7" xfId="0" applyFont="1" applyFill="1" applyBorder="1" applyAlignment="1" applyProtection="1">
      <alignment horizontal="center" vertical="center"/>
    </xf>
    <xf numFmtId="0" fontId="20" fillId="7" borderId="8" xfId="0" applyFont="1" applyFill="1" applyBorder="1" applyAlignment="1" applyProtection="1">
      <alignment horizontal="center" vertical="center"/>
    </xf>
    <xf numFmtId="0" fontId="20" fillId="7" borderId="9" xfId="0" applyFont="1" applyFill="1" applyBorder="1" applyAlignment="1" applyProtection="1">
      <alignment horizontal="center" vertical="center"/>
    </xf>
    <xf numFmtId="0" fontId="20" fillId="7" borderId="10" xfId="0" applyFont="1" applyFill="1" applyBorder="1" applyAlignment="1" applyProtection="1">
      <alignment horizontal="center" vertical="center"/>
    </xf>
    <xf numFmtId="0" fontId="20" fillId="7" borderId="11" xfId="0" applyFont="1" applyFill="1" applyBorder="1" applyAlignment="1" applyProtection="1">
      <alignment horizontal="center" vertical="center"/>
    </xf>
    <xf numFmtId="0" fontId="20" fillId="7" borderId="1" xfId="0" applyFont="1" applyFill="1" applyBorder="1" applyAlignment="1" applyProtection="1">
      <alignment horizontal="center"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1" fillId="2" borderId="1" xfId="1" applyBorder="1" applyAlignment="1" applyProtection="1">
      <alignment horizontal="center" vertical="top"/>
    </xf>
    <xf numFmtId="167" fontId="10" fillId="8" borderId="1" xfId="1" applyNumberFormat="1" applyFont="1" applyFill="1" applyBorder="1" applyAlignment="1" applyProtection="1">
      <alignment horizontal="center" vertical="center"/>
    </xf>
    <xf numFmtId="165" fontId="2" fillId="8" borderId="3" xfId="0" applyNumberFormat="1" applyFont="1" applyFill="1" applyBorder="1" applyAlignment="1" applyProtection="1">
      <alignment horizontal="center" vertical="center"/>
    </xf>
    <xf numFmtId="165" fontId="2" fillId="8" borderId="4" xfId="0" applyNumberFormat="1" applyFont="1" applyFill="1" applyBorder="1" applyAlignment="1" applyProtection="1">
      <alignment horizontal="center" vertical="center"/>
    </xf>
    <xf numFmtId="165" fontId="2" fillId="8" borderId="5" xfId="0" applyNumberFormat="1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2" fontId="2" fillId="3" borderId="3" xfId="0" applyNumberFormat="1" applyFont="1" applyFill="1" applyBorder="1" applyAlignment="1" applyProtection="1">
      <alignment horizontal="center" vertical="center"/>
    </xf>
    <xf numFmtId="2" fontId="2" fillId="3" borderId="4" xfId="0" applyNumberFormat="1" applyFont="1" applyFill="1" applyBorder="1" applyAlignment="1" applyProtection="1">
      <alignment horizontal="center" vertical="center"/>
    </xf>
    <xf numFmtId="2" fontId="2" fillId="3" borderId="5" xfId="0" applyNumberFormat="1" applyFont="1" applyFill="1" applyBorder="1" applyAlignment="1" applyProtection="1">
      <alignment horizontal="center" vertical="center"/>
    </xf>
    <xf numFmtId="0" fontId="9" fillId="5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2" fontId="7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283633</xdr:colOff>
      <xdr:row>11</xdr:row>
      <xdr:rowOff>0</xdr:rowOff>
    </xdr:from>
    <xdr:ext cx="318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9987037524" y="4450291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749C9B96-EA5C-4D3A-B364-2DEE634C77D1}" type="mathplaceholder">
                      <a:rPr lang="en-US" sz="1100" i="1">
                        <a:latin typeface="Cambria Math" panose="02040503050406030204" pitchFamily="18" charset="0"/>
                      </a:rPr>
                      <a:t>Type equation here.</a:t>
                    </a:fl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87037524" y="4450291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:r>
                <a:rPr lang="en-US" sz="1100" i="0">
                  <a:latin typeface="Cambria Math" panose="02040503050406030204" pitchFamily="18" charset="0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283633</xdr:colOff>
      <xdr:row>11</xdr:row>
      <xdr:rowOff>0</xdr:rowOff>
    </xdr:from>
    <xdr:ext cx="318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9987037524" y="5783791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B4979CB8-BB19-4A51-B6C1-E8B7A6FAE7F5}" type="mathplaceholder">
                      <a:rPr lang="en-US" sz="1100" i="1">
                        <a:latin typeface="Cambria Math" panose="02040503050406030204" pitchFamily="18" charset="0"/>
                      </a:rPr>
                      <a:t>Type equation here.</a:t>
                    </a:fl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9987037524" y="5783791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:r>
                <a:rPr lang="en-US" sz="1100" i="0">
                  <a:latin typeface="Cambria Math" panose="02040503050406030204" pitchFamily="18" charset="0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5</xdr:col>
      <xdr:colOff>1016000</xdr:colOff>
      <xdr:row>2</xdr:row>
      <xdr:rowOff>63499</xdr:rowOff>
    </xdr:from>
    <xdr:ext cx="5334000" cy="15398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/>
            <xdr:cNvSpPr txBox="1"/>
          </xdr:nvSpPr>
          <xdr:spPr>
            <a:xfrm>
              <a:off x="9878298125" y="1063624"/>
              <a:ext cx="5334000" cy="1539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600" b="0" i="1">
                            <a:latin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en-US" sz="3600" b="0" i="1">
                            <a:latin typeface="Cambria Math" panose="02040503050406030204" pitchFamily="18" charset="0"/>
                          </a:rPr>
                          <m:t>𝑚𝑎𝑥</m:t>
                        </m:r>
                      </m:sub>
                    </m:sSub>
                    <m:r>
                      <a:rPr lang="en-US" sz="3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3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3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3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𝜀</m:t>
                            </m:r>
                          </m:e>
                          <m:sub>
                            <m:r>
                              <a:rPr lang="en-US" sz="3600" b="0" i="1">
                                <a:latin typeface="Cambria Math" panose="02040503050406030204" pitchFamily="18" charset="0"/>
                              </a:rPr>
                              <m:t>𝑐𝑢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3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3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𝜀</m:t>
                            </m:r>
                          </m:e>
                          <m:sub>
                            <m:r>
                              <a:rPr lang="en-US" sz="3600" b="0" i="1">
                                <a:latin typeface="Cambria Math" panose="02040503050406030204" pitchFamily="18" charset="0"/>
                              </a:rPr>
                              <m:t>𝑐𝑢</m:t>
                            </m:r>
                          </m:sub>
                        </m:sSub>
                        <m:r>
                          <a:rPr lang="en-US" sz="3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sSub>
                          <m:sSubPr>
                            <m:ctrlPr>
                              <a:rPr lang="en-US" sz="3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3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𝜀</m:t>
                            </m:r>
                          </m:e>
                          <m:sub>
                            <m:r>
                              <a:rPr lang="en-US" sz="3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𝑐</m:t>
                            </m:r>
                            <m:r>
                              <a:rPr lang="en-US" sz="3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en-US" sz="3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𝑚𝑖𝑛</m:t>
                            </m:r>
                          </m:sub>
                        </m:sSub>
                      </m:den>
                    </m:f>
                    <m:r>
                      <a:rPr lang="en-US" sz="3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US" sz="3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𝑑</m:t>
                    </m:r>
                  </m:oMath>
                </m:oMathPara>
              </a14:m>
              <a:endParaRPr lang="en-US" sz="36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9878298125" y="1063624"/>
              <a:ext cx="5334000" cy="1539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r" rtl="1"/>
              <a:r>
                <a:rPr lang="en-US" sz="3600" b="0" i="0">
                  <a:latin typeface="Cambria Math" panose="02040503050406030204" pitchFamily="18" charset="0"/>
                </a:rPr>
                <a:t>𝐶_𝑚𝑎𝑥=</a:t>
              </a:r>
              <a:r>
                <a:rPr lang="en-US" sz="3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𝜀_</a:t>
              </a:r>
              <a:r>
                <a:rPr lang="en-US" sz="3600" b="0" i="0">
                  <a:latin typeface="Cambria Math" panose="02040503050406030204" pitchFamily="18" charset="0"/>
                </a:rPr>
                <a:t>𝑐𝑢/(</a:t>
              </a:r>
              <a:r>
                <a:rPr lang="en-US" sz="3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𝜀_</a:t>
              </a:r>
              <a:r>
                <a:rPr lang="en-US" sz="3600" b="0" i="0">
                  <a:latin typeface="Cambria Math" panose="02040503050406030204" pitchFamily="18" charset="0"/>
                </a:rPr>
                <a:t>𝑐𝑢</a:t>
              </a:r>
              <a:r>
                <a:rPr lang="en-US" sz="3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×𝜀_(𝑐,𝑚𝑖𝑛) )×𝑑</a:t>
              </a:r>
              <a:endParaRPr lang="en-US" sz="3600"/>
            </a:p>
          </xdr:txBody>
        </xdr:sp>
      </mc:Fallback>
    </mc:AlternateContent>
    <xdr:clientData/>
  </xdr:oneCellAnchor>
  <xdr:oneCellAnchor>
    <xdr:from>
      <xdr:col>1</xdr:col>
      <xdr:colOff>0</xdr:colOff>
      <xdr:row>2</xdr:row>
      <xdr:rowOff>0</xdr:rowOff>
    </xdr:from>
    <xdr:ext cx="5334000" cy="15398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Box 25"/>
            <xdr:cNvSpPr txBox="1"/>
          </xdr:nvSpPr>
          <xdr:spPr>
            <a:xfrm>
              <a:off x="9884457625" y="1000125"/>
              <a:ext cx="5334000" cy="1539875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lvl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kumimoji="0" lang="en-US" sz="3600" b="0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0" lang="en-US" sz="3600" b="0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</a:rPr>
                          <m:t>𝑎</m:t>
                        </m:r>
                      </m:e>
                      <m:sub>
                        <m:r>
                          <a:rPr kumimoji="0" lang="en-US" sz="3600" b="0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</a:rPr>
                          <m:t>𝑚𝑎𝑥</m:t>
                        </m:r>
                      </m:sub>
                    </m:sSub>
                    <m:r>
                      <a:rPr kumimoji="0" lang="en-US" sz="3600" b="0" i="1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ysClr val="windowText" lastClr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kumimoji="0" lang="en-US" sz="3600" b="0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0" lang="en-US" sz="3600" b="0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kumimoji="0" lang="en-US" sz="3600" b="0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kumimoji="0" lang="en-US" sz="3600" b="0" i="1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ysClr val="windowText" lastClr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sSub>
                      <m:sSubPr>
                        <m:ctrlPr>
                          <a:rPr kumimoji="0" lang="en-US" sz="3600" b="0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0" lang="en-US" sz="3600" b="0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𝑐</m:t>
                        </m:r>
                      </m:e>
                      <m:sub>
                        <m:r>
                          <a:rPr kumimoji="0" lang="en-US" sz="3600" b="0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kumimoji="0" lang="en-US" sz="36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</a:endParaRPr>
            </a:p>
          </xdr:txBody>
        </xdr:sp>
      </mc:Choice>
      <mc:Fallback xmlns="">
        <xdr:sp macro="" textlink="">
          <xdr:nvSpPr>
            <xdr:cNvPr id="26" name="TextBox 25"/>
            <xdr:cNvSpPr txBox="1"/>
          </xdr:nvSpPr>
          <xdr:spPr>
            <a:xfrm>
              <a:off x="9884457625" y="1000125"/>
              <a:ext cx="5334000" cy="1539875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lvl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36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</a:rPr>
                <a:t>𝑎_𝑚𝑎𝑥=</a:t>
              </a:r>
              <a:r>
                <a:rPr kumimoji="0" lang="en-US" sz="36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</a:rPr>
                <a:t>𝛽_</a:t>
              </a:r>
              <a:r>
                <a:rPr kumimoji="0" lang="en-US" sz="36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</a:rPr>
                <a:t>1</a:t>
              </a:r>
              <a:r>
                <a:rPr kumimoji="0" lang="en-US" sz="36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</a:rPr>
                <a:t>×𝑐_𝑚𝑎𝑥</a:t>
              </a:r>
              <a:endParaRPr kumimoji="0" lang="en-US" sz="36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</a:endParaRPr>
            </a:p>
          </xdr:txBody>
        </xdr:sp>
      </mc:Fallback>
    </mc:AlternateContent>
    <xdr:clientData/>
  </xdr:oneCellAnchor>
  <xdr:oneCellAnchor>
    <xdr:from>
      <xdr:col>5</xdr:col>
      <xdr:colOff>1365254</xdr:colOff>
      <xdr:row>10</xdr:row>
      <xdr:rowOff>710104</xdr:rowOff>
    </xdr:from>
    <xdr:ext cx="2476496" cy="6887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Box 26"/>
            <xdr:cNvSpPr txBox="1"/>
          </xdr:nvSpPr>
          <xdr:spPr>
            <a:xfrm flipH="1">
              <a:off x="9880441250" y="4821729"/>
              <a:ext cx="2476496" cy="6887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400" b="1" i="1">
                            <a:latin typeface="Cambria Math" panose="02040503050406030204" pitchFamily="18" charset="0"/>
                          </a:rPr>
                          <m:t>𝑪</m:t>
                        </m:r>
                      </m:e>
                      <m:sub>
                        <m:r>
                          <a:rPr lang="en-US" sz="4400" b="1" i="1">
                            <a:latin typeface="Cambria Math" panose="02040503050406030204" pitchFamily="18" charset="0"/>
                          </a:rPr>
                          <m:t>𝒎𝒂𝒙</m:t>
                        </m:r>
                      </m:sub>
                    </m:sSub>
                    <m:r>
                      <a:rPr lang="en-US" sz="4400" b="1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3600" b="1">
                <a:latin typeface="+mn-lt"/>
              </a:endParaRPr>
            </a:p>
          </xdr:txBody>
        </xdr:sp>
      </mc:Choice>
      <mc:Fallback xmlns="">
        <xdr:sp macro="" textlink="">
          <xdr:nvSpPr>
            <xdr:cNvPr id="27" name="TextBox 26"/>
            <xdr:cNvSpPr txBox="1"/>
          </xdr:nvSpPr>
          <xdr:spPr>
            <a:xfrm flipH="1">
              <a:off x="9880441250" y="4821729"/>
              <a:ext cx="2476496" cy="6887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r" rtl="1"/>
              <a:r>
                <a:rPr lang="en-US" sz="4400" b="1" i="0">
                  <a:latin typeface="Cambria Math" panose="02040503050406030204" pitchFamily="18" charset="0"/>
                </a:rPr>
                <a:t>𝑪_𝒎𝒂𝒙=</a:t>
              </a:r>
              <a:endParaRPr lang="en-US" sz="3600" b="1">
                <a:latin typeface="+mn-lt"/>
              </a:endParaRPr>
            </a:p>
          </xdr:txBody>
        </xdr:sp>
      </mc:Fallback>
    </mc:AlternateContent>
    <xdr:clientData/>
  </xdr:oneCellAnchor>
  <xdr:oneCellAnchor>
    <xdr:from>
      <xdr:col>6</xdr:col>
      <xdr:colOff>283633</xdr:colOff>
      <xdr:row>14</xdr:row>
      <xdr:rowOff>0</xdr:rowOff>
    </xdr:from>
    <xdr:ext cx="318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TextBox 27"/>
            <xdr:cNvSpPr txBox="1"/>
          </xdr:nvSpPr>
          <xdr:spPr>
            <a:xfrm>
              <a:off x="9882475249" y="4492625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F1E57AA4-9C2E-4672-8B94-D847B230A970}" type="mathplaceholder">
                      <a:rPr lang="en-US" sz="1100" i="1">
                        <a:latin typeface="Cambria Math" panose="02040503050406030204" pitchFamily="18" charset="0"/>
                      </a:rPr>
                      <a:t>Type equation here.</a:t>
                    </a:fl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8" name="TextBox 27"/>
            <xdr:cNvSpPr txBox="1"/>
          </xdr:nvSpPr>
          <xdr:spPr>
            <a:xfrm>
              <a:off x="9882475249" y="4492625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:r>
                <a:rPr lang="en-US" sz="1100" i="0">
                  <a:latin typeface="Cambria Math" panose="02040503050406030204" pitchFamily="18" charset="0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283633</xdr:colOff>
      <xdr:row>14</xdr:row>
      <xdr:rowOff>0</xdr:rowOff>
    </xdr:from>
    <xdr:ext cx="318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Box 28"/>
            <xdr:cNvSpPr txBox="1"/>
          </xdr:nvSpPr>
          <xdr:spPr>
            <a:xfrm>
              <a:off x="9882475249" y="4492625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FB81FD12-1703-4DB7-8DAB-CBC8F0F6B829}" type="mathplaceholder">
                      <a:rPr lang="en-US" sz="1100" i="1">
                        <a:latin typeface="Cambria Math" panose="02040503050406030204" pitchFamily="18" charset="0"/>
                      </a:rPr>
                      <a:t>Type equation here.</a:t>
                    </a:fl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9" name="TextBox 28"/>
            <xdr:cNvSpPr txBox="1"/>
          </xdr:nvSpPr>
          <xdr:spPr>
            <a:xfrm>
              <a:off x="9882475249" y="4492625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:r>
                <a:rPr lang="en-US" sz="1100" i="0">
                  <a:latin typeface="Cambria Math" panose="02040503050406030204" pitchFamily="18" charset="0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5</xdr:col>
      <xdr:colOff>1301754</xdr:colOff>
      <xdr:row>11</xdr:row>
      <xdr:rowOff>598979</xdr:rowOff>
    </xdr:from>
    <xdr:ext cx="2476496" cy="6887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Box 29"/>
            <xdr:cNvSpPr txBox="1"/>
          </xdr:nvSpPr>
          <xdr:spPr>
            <a:xfrm flipH="1">
              <a:off x="9880504750" y="5488479"/>
              <a:ext cx="2476496" cy="6887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400" b="1" i="1">
                            <a:latin typeface="Cambria Math" panose="02040503050406030204" pitchFamily="18" charset="0"/>
                          </a:rPr>
                          <m:t>𝒂</m:t>
                        </m:r>
                      </m:e>
                      <m:sub>
                        <m:r>
                          <a:rPr lang="en-US" sz="4400" b="1" i="1">
                            <a:latin typeface="Cambria Math" panose="02040503050406030204" pitchFamily="18" charset="0"/>
                          </a:rPr>
                          <m:t>𝒎𝒂𝒙</m:t>
                        </m:r>
                      </m:sub>
                    </m:sSub>
                    <m:r>
                      <a:rPr lang="en-US" sz="4400" b="1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3600" b="1">
                <a:latin typeface="+mn-lt"/>
              </a:endParaRPr>
            </a:p>
          </xdr:txBody>
        </xdr:sp>
      </mc:Choice>
      <mc:Fallback xmlns="">
        <xdr:sp macro="" textlink="">
          <xdr:nvSpPr>
            <xdr:cNvPr id="30" name="TextBox 29"/>
            <xdr:cNvSpPr txBox="1"/>
          </xdr:nvSpPr>
          <xdr:spPr>
            <a:xfrm flipH="1">
              <a:off x="9880504750" y="5488479"/>
              <a:ext cx="2476496" cy="6887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r" rtl="1"/>
              <a:r>
                <a:rPr lang="en-US" sz="4400" b="1" i="0">
                  <a:latin typeface="Cambria Math" panose="02040503050406030204" pitchFamily="18" charset="0"/>
                </a:rPr>
                <a:t>𝒂_𝒎𝒂𝒙=</a:t>
              </a:r>
              <a:endParaRPr lang="en-US" sz="3600" b="1">
                <a:latin typeface="+mn-lt"/>
              </a:endParaRPr>
            </a:p>
          </xdr:txBody>
        </xdr:sp>
      </mc:Fallback>
    </mc:AlternateContent>
    <xdr:clientData/>
  </xdr:oneCellAnchor>
  <xdr:oneCellAnchor>
    <xdr:from>
      <xdr:col>6</xdr:col>
      <xdr:colOff>283633</xdr:colOff>
      <xdr:row>12</xdr:row>
      <xdr:rowOff>0</xdr:rowOff>
    </xdr:from>
    <xdr:ext cx="318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TextBox 30"/>
            <xdr:cNvSpPr txBox="1"/>
          </xdr:nvSpPr>
          <xdr:spPr>
            <a:xfrm>
              <a:off x="9882475249" y="4492625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272585C2-0F65-430A-89B9-A63CB95FA0C7}" type="mathplaceholder">
                      <a:rPr lang="en-US" sz="1100" i="1">
                        <a:latin typeface="Cambria Math" panose="02040503050406030204" pitchFamily="18" charset="0"/>
                      </a:rPr>
                      <a:t>Type equation here.</a:t>
                    </a:fl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1" name="TextBox 30"/>
            <xdr:cNvSpPr txBox="1"/>
          </xdr:nvSpPr>
          <xdr:spPr>
            <a:xfrm>
              <a:off x="9882475249" y="4492625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:r>
                <a:rPr lang="en-US" sz="1100" i="0">
                  <a:latin typeface="Cambria Math" panose="02040503050406030204" pitchFamily="18" charset="0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283633</xdr:colOff>
      <xdr:row>12</xdr:row>
      <xdr:rowOff>0</xdr:rowOff>
    </xdr:from>
    <xdr:ext cx="318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TextBox 31"/>
            <xdr:cNvSpPr txBox="1"/>
          </xdr:nvSpPr>
          <xdr:spPr>
            <a:xfrm>
              <a:off x="9882475249" y="4492625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FCA8B313-11CF-467A-BBF4-6D85902655BC}" type="mathplaceholder">
                      <a:rPr lang="en-US" sz="1100" i="1">
                        <a:latin typeface="Cambria Math" panose="02040503050406030204" pitchFamily="18" charset="0"/>
                      </a:rPr>
                      <a:t>Type equation here.</a:t>
                    </a:fl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2" name="TextBox 31"/>
            <xdr:cNvSpPr txBox="1"/>
          </xdr:nvSpPr>
          <xdr:spPr>
            <a:xfrm>
              <a:off x="9882475249" y="4492625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:r>
                <a:rPr lang="en-US" sz="1100" i="0">
                  <a:latin typeface="Cambria Math" panose="02040503050406030204" pitchFamily="18" charset="0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5</xdr:col>
      <xdr:colOff>920754</xdr:colOff>
      <xdr:row>12</xdr:row>
      <xdr:rowOff>614854</xdr:rowOff>
    </xdr:from>
    <xdr:ext cx="2476496" cy="6887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TextBox 36"/>
            <xdr:cNvSpPr txBox="1"/>
          </xdr:nvSpPr>
          <xdr:spPr>
            <a:xfrm flipH="1">
              <a:off x="9880885750" y="6171104"/>
              <a:ext cx="2476496" cy="6887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n-US" sz="4400" b="1" i="1">
                        <a:latin typeface="Cambria Math" panose="02040503050406030204" pitchFamily="18" charset="0"/>
                      </a:rPr>
                      <m:t>𝒂</m:t>
                    </m:r>
                    <m:r>
                      <a:rPr lang="en-US" sz="4400" b="1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3600" b="1">
                <a:latin typeface="+mn-lt"/>
              </a:endParaRPr>
            </a:p>
          </xdr:txBody>
        </xdr:sp>
      </mc:Choice>
      <mc:Fallback xmlns="">
        <xdr:sp macro="" textlink="">
          <xdr:nvSpPr>
            <xdr:cNvPr id="37" name="TextBox 36"/>
            <xdr:cNvSpPr txBox="1"/>
          </xdr:nvSpPr>
          <xdr:spPr>
            <a:xfrm flipH="1">
              <a:off x="9880885750" y="6171104"/>
              <a:ext cx="2476496" cy="6887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r" rtl="1"/>
              <a:r>
                <a:rPr lang="en-US" sz="4400" b="1" i="0">
                  <a:latin typeface="Cambria Math" panose="02040503050406030204" pitchFamily="18" charset="0"/>
                </a:rPr>
                <a:t>𝒂=</a:t>
              </a:r>
              <a:endParaRPr lang="en-US" sz="3600" b="1">
                <a:latin typeface="+mn-lt"/>
              </a:endParaRPr>
            </a:p>
          </xdr:txBody>
        </xdr:sp>
      </mc:Fallback>
    </mc:AlternateContent>
    <xdr:clientData/>
  </xdr:oneCellAnchor>
  <xdr:oneCellAnchor>
    <xdr:from>
      <xdr:col>6</xdr:col>
      <xdr:colOff>283633</xdr:colOff>
      <xdr:row>13</xdr:row>
      <xdr:rowOff>0</xdr:rowOff>
    </xdr:from>
    <xdr:ext cx="318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TextBox 37"/>
            <xdr:cNvSpPr txBox="1"/>
          </xdr:nvSpPr>
          <xdr:spPr>
            <a:xfrm>
              <a:off x="9882475249" y="5159375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F71FE02E-BCDA-47CD-BBF7-7541D29534E9}" type="mathplaceholder">
                      <a:rPr lang="en-US" sz="1100" i="1">
                        <a:latin typeface="Cambria Math" panose="02040503050406030204" pitchFamily="18" charset="0"/>
                      </a:rPr>
                      <a:t>Type equation here.</a:t>
                    </a:fl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8" name="TextBox 37"/>
            <xdr:cNvSpPr txBox="1"/>
          </xdr:nvSpPr>
          <xdr:spPr>
            <a:xfrm>
              <a:off x="9882475249" y="5159375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:r>
                <a:rPr lang="en-US" sz="1100" i="0">
                  <a:latin typeface="Cambria Math" panose="02040503050406030204" pitchFamily="18" charset="0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283633</xdr:colOff>
      <xdr:row>13</xdr:row>
      <xdr:rowOff>0</xdr:rowOff>
    </xdr:from>
    <xdr:ext cx="318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TextBox 38"/>
            <xdr:cNvSpPr txBox="1"/>
          </xdr:nvSpPr>
          <xdr:spPr>
            <a:xfrm>
              <a:off x="9882475249" y="5159375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2762F304-F33F-4472-9A71-F80801BF8081}" type="mathplaceholder">
                      <a:rPr lang="en-US" sz="1100" i="1">
                        <a:latin typeface="Cambria Math" panose="02040503050406030204" pitchFamily="18" charset="0"/>
                      </a:rPr>
                      <a:t>Type equation here.</a:t>
                    </a:fl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9" name="TextBox 38"/>
            <xdr:cNvSpPr txBox="1"/>
          </xdr:nvSpPr>
          <xdr:spPr>
            <a:xfrm>
              <a:off x="9882475249" y="5159375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:r>
                <a:rPr lang="en-US" sz="1100" i="0">
                  <a:latin typeface="Cambria Math" panose="02040503050406030204" pitchFamily="18" charset="0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5</xdr:col>
      <xdr:colOff>1079504</xdr:colOff>
      <xdr:row>16</xdr:row>
      <xdr:rowOff>773604</xdr:rowOff>
    </xdr:from>
    <xdr:ext cx="2476496" cy="6887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/>
            <xdr:cNvSpPr txBox="1"/>
          </xdr:nvSpPr>
          <xdr:spPr>
            <a:xfrm flipH="1">
              <a:off x="9880727000" y="8726979"/>
              <a:ext cx="2476496" cy="6887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400" b="1" i="1">
                            <a:latin typeface="Cambria Math" panose="02040503050406030204" pitchFamily="18" charset="0"/>
                          </a:rPr>
                          <m:t>𝑨</m:t>
                        </m:r>
                      </m:e>
                      <m:sub>
                        <m:r>
                          <a:rPr lang="en-US" sz="4400" b="1" i="1">
                            <a:latin typeface="Cambria Math" panose="02040503050406030204" pitchFamily="18" charset="0"/>
                          </a:rPr>
                          <m:t>𝒔</m:t>
                        </m:r>
                      </m:sub>
                    </m:sSub>
                    <m:r>
                      <a:rPr lang="en-US" sz="4400" b="1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3600" b="1">
                <a:latin typeface="+mn-lt"/>
              </a:endParaRPr>
            </a:p>
          </xdr:txBody>
        </xdr:sp>
      </mc:Choice>
      <mc:Fallback xmlns="">
        <xdr:sp macro="" textlink="">
          <xdr:nvSpPr>
            <xdr:cNvPr id="16" name="TextBox 15"/>
            <xdr:cNvSpPr txBox="1"/>
          </xdr:nvSpPr>
          <xdr:spPr>
            <a:xfrm flipH="1">
              <a:off x="9880727000" y="8726979"/>
              <a:ext cx="2476496" cy="6887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r" rtl="1"/>
              <a:r>
                <a:rPr lang="en-US" sz="4400" b="1" i="0">
                  <a:latin typeface="Cambria Math" panose="02040503050406030204" pitchFamily="18" charset="0"/>
                </a:rPr>
                <a:t>𝑨_𝒔=</a:t>
              </a:r>
              <a:endParaRPr lang="en-US" sz="3600" b="1">
                <a:latin typeface="+mn-lt"/>
              </a:endParaRPr>
            </a:p>
          </xdr:txBody>
        </xdr:sp>
      </mc:Fallback>
    </mc:AlternateContent>
    <xdr:clientData/>
  </xdr:oneCellAnchor>
  <xdr:oneCellAnchor>
    <xdr:from>
      <xdr:col>6</xdr:col>
      <xdr:colOff>283633</xdr:colOff>
      <xdr:row>17</xdr:row>
      <xdr:rowOff>0</xdr:rowOff>
    </xdr:from>
    <xdr:ext cx="318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/>
            <xdr:cNvSpPr txBox="1"/>
          </xdr:nvSpPr>
          <xdr:spPr>
            <a:xfrm>
              <a:off x="9882475249" y="5556250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F21253DF-3705-4436-86E8-C7A773FBA09F}" type="mathplaceholder">
                      <a:rPr lang="en-US" sz="1100" i="1">
                        <a:latin typeface="Cambria Math" panose="02040503050406030204" pitchFamily="18" charset="0"/>
                      </a:rPr>
                      <a:t>Type equation here.</a:t>
                    </a:fl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9882475249" y="5556250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:r>
                <a:rPr lang="en-US" sz="1100" i="0">
                  <a:latin typeface="Cambria Math" panose="02040503050406030204" pitchFamily="18" charset="0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283633</xdr:colOff>
      <xdr:row>17</xdr:row>
      <xdr:rowOff>0</xdr:rowOff>
    </xdr:from>
    <xdr:ext cx="318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/>
            <xdr:cNvSpPr txBox="1"/>
          </xdr:nvSpPr>
          <xdr:spPr>
            <a:xfrm>
              <a:off x="9882475249" y="5556250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2EB4F329-FBEB-4B82-BE6D-C8C03CF77370}" type="mathplaceholder">
                      <a:rPr lang="en-US" sz="1100" i="1">
                        <a:latin typeface="Cambria Math" panose="02040503050406030204" pitchFamily="18" charset="0"/>
                      </a:rPr>
                      <a:t>Type equation here.</a:t>
                    </a:fl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8" name="TextBox 17"/>
            <xdr:cNvSpPr txBox="1"/>
          </xdr:nvSpPr>
          <xdr:spPr>
            <a:xfrm>
              <a:off x="9882475249" y="5556250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:r>
                <a:rPr lang="en-US" sz="1100" i="0">
                  <a:latin typeface="Cambria Math" panose="02040503050406030204" pitchFamily="18" charset="0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4</xdr:colOff>
      <xdr:row>17</xdr:row>
      <xdr:rowOff>716425</xdr:rowOff>
    </xdr:from>
    <xdr:ext cx="2476496" cy="707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/>
            <xdr:cNvSpPr txBox="1"/>
          </xdr:nvSpPr>
          <xdr:spPr>
            <a:xfrm flipH="1">
              <a:off x="9880314250" y="9447675"/>
              <a:ext cx="2476496" cy="707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400" b="1" i="1">
                            <a:latin typeface="Cambria Math" panose="02040503050406030204" pitchFamily="18" charset="0"/>
                          </a:rPr>
                          <m:t>𝑨</m:t>
                        </m:r>
                      </m:e>
                      <m:sub>
                        <m:r>
                          <a:rPr lang="en-US" sz="4400" b="1" i="1">
                            <a:latin typeface="Cambria Math" panose="02040503050406030204" pitchFamily="18" charset="0"/>
                          </a:rPr>
                          <m:t>𝒔</m:t>
                        </m:r>
                        <m:r>
                          <a:rPr lang="en-US" sz="44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4400" b="1" i="1">
                            <a:latin typeface="Cambria Math" panose="02040503050406030204" pitchFamily="18" charset="0"/>
                          </a:rPr>
                          <m:t>𝒎𝒊𝒏</m:t>
                        </m:r>
                      </m:sub>
                    </m:sSub>
                    <m:r>
                      <a:rPr lang="en-US" sz="4400" b="1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3600" b="1">
                <a:latin typeface="+mn-lt"/>
              </a:endParaRPr>
            </a:p>
          </xdr:txBody>
        </xdr:sp>
      </mc:Choice>
      <mc:Fallback xmlns="">
        <xdr:sp macro="" textlink="">
          <xdr:nvSpPr>
            <xdr:cNvPr id="21" name="TextBox 20"/>
            <xdr:cNvSpPr txBox="1"/>
          </xdr:nvSpPr>
          <xdr:spPr>
            <a:xfrm flipH="1">
              <a:off x="9880314250" y="9447675"/>
              <a:ext cx="2476496" cy="707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r" rtl="1"/>
              <a:r>
                <a:rPr lang="en-US" sz="4400" b="1" i="0">
                  <a:latin typeface="Cambria Math" panose="02040503050406030204" pitchFamily="18" charset="0"/>
                </a:rPr>
                <a:t>𝑨_(𝒔,𝒎𝒊𝒏)=</a:t>
              </a:r>
              <a:endParaRPr lang="en-US" sz="3600" b="1">
                <a:latin typeface="+mn-lt"/>
              </a:endParaRPr>
            </a:p>
          </xdr:txBody>
        </xdr:sp>
      </mc:Fallback>
    </mc:AlternateContent>
    <xdr:clientData/>
  </xdr:oneCellAnchor>
  <xdr:oneCellAnchor>
    <xdr:from>
      <xdr:col>6</xdr:col>
      <xdr:colOff>283633</xdr:colOff>
      <xdr:row>18</xdr:row>
      <xdr:rowOff>0</xdr:rowOff>
    </xdr:from>
    <xdr:ext cx="318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Box 21"/>
            <xdr:cNvSpPr txBox="1"/>
          </xdr:nvSpPr>
          <xdr:spPr>
            <a:xfrm>
              <a:off x="9882475249" y="8731250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FE752B44-ECDF-437C-A6B2-91DDE014D047}" type="mathplaceholder">
                      <a:rPr lang="en-US" sz="1100" i="1">
                        <a:latin typeface="Cambria Math" panose="02040503050406030204" pitchFamily="18" charset="0"/>
                      </a:rPr>
                      <a:t>Type equation here.</a:t>
                    </a:fl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2" name="TextBox 21"/>
            <xdr:cNvSpPr txBox="1"/>
          </xdr:nvSpPr>
          <xdr:spPr>
            <a:xfrm>
              <a:off x="9882475249" y="8731250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:r>
                <a:rPr lang="en-US" sz="1100" i="0">
                  <a:latin typeface="Cambria Math" panose="02040503050406030204" pitchFamily="18" charset="0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283633</xdr:colOff>
      <xdr:row>18</xdr:row>
      <xdr:rowOff>0</xdr:rowOff>
    </xdr:from>
    <xdr:ext cx="318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Box 22"/>
            <xdr:cNvSpPr txBox="1"/>
          </xdr:nvSpPr>
          <xdr:spPr>
            <a:xfrm>
              <a:off x="9882475249" y="8731250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028ECB95-D5B3-4A52-B05C-6A01B88025DF}" type="mathplaceholder">
                      <a:rPr lang="en-US" sz="1100" i="1">
                        <a:latin typeface="Cambria Math" panose="02040503050406030204" pitchFamily="18" charset="0"/>
                      </a:rPr>
                      <a:t>Type equation here.</a:t>
                    </a:fl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3" name="TextBox 22"/>
            <xdr:cNvSpPr txBox="1"/>
          </xdr:nvSpPr>
          <xdr:spPr>
            <a:xfrm>
              <a:off x="9882475249" y="8731250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:r>
                <a:rPr lang="en-US" sz="1100" i="0">
                  <a:latin typeface="Cambria Math" panose="02040503050406030204" pitchFamily="18" charset="0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5</xdr:col>
      <xdr:colOff>1270004</xdr:colOff>
      <xdr:row>18</xdr:row>
      <xdr:rowOff>716425</xdr:rowOff>
    </xdr:from>
    <xdr:ext cx="3000371" cy="707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Box 23"/>
            <xdr:cNvSpPr txBox="1"/>
          </xdr:nvSpPr>
          <xdr:spPr>
            <a:xfrm flipH="1">
              <a:off x="9880012625" y="10209675"/>
              <a:ext cx="3000371" cy="707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400" b="1" i="1">
                            <a:latin typeface="Cambria Math" panose="02040503050406030204" pitchFamily="18" charset="0"/>
                          </a:rPr>
                          <m:t>𝑨</m:t>
                        </m:r>
                      </m:e>
                      <m:sub>
                        <m:r>
                          <a:rPr lang="en-US" sz="4400" b="1" i="1">
                            <a:latin typeface="Cambria Math" panose="02040503050406030204" pitchFamily="18" charset="0"/>
                          </a:rPr>
                          <m:t>𝒔</m:t>
                        </m:r>
                        <m:r>
                          <a:rPr lang="en-US" sz="44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4400" b="1" i="1">
                            <a:latin typeface="Cambria Math" panose="02040503050406030204" pitchFamily="18" charset="0"/>
                          </a:rPr>
                          <m:t>𝒎𝒂𝒙</m:t>
                        </m:r>
                      </m:sub>
                    </m:sSub>
                    <m:r>
                      <a:rPr lang="en-US" sz="4400" b="1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3600" b="1">
                <a:latin typeface="+mn-lt"/>
              </a:endParaRPr>
            </a:p>
          </xdr:txBody>
        </xdr:sp>
      </mc:Choice>
      <mc:Fallback xmlns="">
        <xdr:sp macro="" textlink="">
          <xdr:nvSpPr>
            <xdr:cNvPr id="24" name="TextBox 23"/>
            <xdr:cNvSpPr txBox="1"/>
          </xdr:nvSpPr>
          <xdr:spPr>
            <a:xfrm flipH="1">
              <a:off x="9880012625" y="10209675"/>
              <a:ext cx="3000371" cy="707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r" rtl="1"/>
              <a:r>
                <a:rPr lang="en-US" sz="4400" b="1" i="0">
                  <a:latin typeface="Cambria Math" panose="02040503050406030204" pitchFamily="18" charset="0"/>
                </a:rPr>
                <a:t>𝑨_(𝒔,𝒎𝒂𝒙)=</a:t>
              </a:r>
              <a:endParaRPr lang="en-US" sz="3600" b="1">
                <a:latin typeface="+mn-lt"/>
              </a:endParaRPr>
            </a:p>
          </xdr:txBody>
        </xdr:sp>
      </mc:Fallback>
    </mc:AlternateContent>
    <xdr:clientData/>
  </xdr:oneCellAnchor>
  <xdr:oneCellAnchor>
    <xdr:from>
      <xdr:col>6</xdr:col>
      <xdr:colOff>283633</xdr:colOff>
      <xdr:row>19</xdr:row>
      <xdr:rowOff>0</xdr:rowOff>
    </xdr:from>
    <xdr:ext cx="318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TextBox 24"/>
            <xdr:cNvSpPr txBox="1"/>
          </xdr:nvSpPr>
          <xdr:spPr>
            <a:xfrm>
              <a:off x="9882475249" y="9493250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D5731B48-3E96-40C2-BC37-575F5353F22E}" type="mathplaceholder">
                      <a:rPr lang="en-US" sz="1100" i="1">
                        <a:latin typeface="Cambria Math" panose="02040503050406030204" pitchFamily="18" charset="0"/>
                      </a:rPr>
                      <a:t>Type equation here.</a:t>
                    </a:fl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5" name="TextBox 24"/>
            <xdr:cNvSpPr txBox="1"/>
          </xdr:nvSpPr>
          <xdr:spPr>
            <a:xfrm>
              <a:off x="9882475249" y="9493250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:r>
                <a:rPr lang="en-US" sz="1100" i="0">
                  <a:latin typeface="Cambria Math" panose="02040503050406030204" pitchFamily="18" charset="0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283633</xdr:colOff>
      <xdr:row>19</xdr:row>
      <xdr:rowOff>0</xdr:rowOff>
    </xdr:from>
    <xdr:ext cx="318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TextBox 32"/>
            <xdr:cNvSpPr txBox="1"/>
          </xdr:nvSpPr>
          <xdr:spPr>
            <a:xfrm>
              <a:off x="9882475249" y="9493250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FB6CC753-7AC5-4E41-BA88-98341E7C1816}" type="mathplaceholder">
                      <a:rPr lang="en-US" sz="1100" i="1">
                        <a:latin typeface="Cambria Math" panose="02040503050406030204" pitchFamily="18" charset="0"/>
                      </a:rPr>
                      <a:t>Type equation here.</a:t>
                    </a:fl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3" name="TextBox 32"/>
            <xdr:cNvSpPr txBox="1"/>
          </xdr:nvSpPr>
          <xdr:spPr>
            <a:xfrm>
              <a:off x="9882475249" y="9493250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:r>
                <a:rPr lang="en-US" sz="1100" i="0">
                  <a:latin typeface="Cambria Math" panose="02040503050406030204" pitchFamily="18" charset="0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31750</xdr:rowOff>
    </xdr:from>
    <xdr:ext cx="11144250" cy="12064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10051774833" y="793750"/>
              <a:ext cx="11144250" cy="12064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n-US" sz="20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𝝆</m:t>
                    </m:r>
                    <m:r>
                      <a:rPr lang="en-US" sz="20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fa-IR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𝟏</m:t>
                        </m:r>
                      </m:num>
                      <m:den>
                        <m: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den>
                    </m:f>
                    <m:d>
                      <m:dPr>
                        <m:ctrlP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𝟏</m:t>
                        </m:r>
                        <m: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</m:t>
                        </m:r>
                        <m:rad>
                          <m:radPr>
                            <m:degHide m:val="on"/>
                            <m:ctrlP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𝟏</m:t>
                            </m:r>
                            <m: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f>
                              <m:fPr>
                                <m:ctrlPr>
                                  <a:rPr lang="en-US" sz="20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US" sz="20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𝟐</m:t>
                                </m:r>
                                <m:r>
                                  <a:rPr lang="en-US" sz="20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𝒎</m:t>
                                </m:r>
                                <m:sSub>
                                  <m:sSubPr>
                                    <m:ctrlPr>
                                      <a:rPr lang="en-US" sz="2000" b="1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2000" b="1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𝑹</m:t>
                                    </m:r>
                                  </m:e>
                                  <m:sub>
                                    <m:r>
                                      <a:rPr lang="en-US" sz="2000" b="1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𝒏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lang="en-US" sz="2000" b="1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2000" b="1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𝒇</m:t>
                                    </m:r>
                                  </m:e>
                                  <m:sub>
                                    <m:r>
                                      <a:rPr lang="en-US" sz="2000" b="1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𝒚</m:t>
                                    </m:r>
                                  </m:sub>
                                </m:sSub>
                              </m:den>
                            </m:f>
                          </m:e>
                        </m:rad>
                      </m:e>
                    </m:d>
                    <m:r>
                      <a:rPr lang="en-US" sz="20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         </m:t>
                    </m:r>
                    <m:sSubSup>
                      <m:sSubSupPr>
                        <m:ctrlP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  <m:sub>
                        <m: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𝑺</m:t>
                        </m:r>
                      </m:sub>
                      <m:sup>
                        <m: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</m:sup>
                    </m:sSubSup>
                    <m:r>
                      <a:rPr lang="en-US" sz="20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lang="en-US" sz="20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𝝆</m:t>
                    </m:r>
                    <m:r>
                      <a:rPr lang="en-US" sz="20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𝒃𝒅</m:t>
                    </m:r>
                    <m:r>
                      <a:rPr lang="en-US" sz="20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           </m:t>
                    </m:r>
                    <m:r>
                      <a:rPr lang="en-US" sz="20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𝒎</m:t>
                    </m:r>
                    <m:r>
                      <a:rPr lang="en-US" sz="20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𝒇</m:t>
                            </m:r>
                          </m:e>
                          <m:sub>
                            <m: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𝒚</m:t>
                            </m:r>
                          </m:sub>
                        </m:sSub>
                      </m:num>
                      <m:den>
                        <m: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𝟎</m:t>
                        </m:r>
                        <m: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.</m:t>
                        </m:r>
                        <m: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𝟖𝟓</m:t>
                        </m:r>
                        <m:sSubSup>
                          <m:sSubSupPr>
                            <m:ctrlP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𝒇</m:t>
                            </m:r>
                          </m:e>
                          <m:sub>
                            <m: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𝒄</m:t>
                            </m:r>
                          </m:sub>
                          <m:sup>
                            <m: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′</m:t>
                            </m:r>
                          </m:sup>
                        </m:sSubSup>
                      </m:den>
                    </m:f>
                    <m:r>
                      <a:rPr lang="en-US" sz="20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       </m:t>
                    </m:r>
                    <m:sSub>
                      <m:sSubPr>
                        <m:ctrlP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𝑹</m:t>
                        </m:r>
                      </m:e>
                      <m:sub>
                        <m: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𝒏</m:t>
                        </m:r>
                      </m:sub>
                    </m:sSub>
                    <m:r>
                      <a:rPr lang="en-US" sz="20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𝓜</m:t>
                            </m:r>
                          </m:e>
                          <m:sub>
                            <m: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𝓾</m:t>
                            </m:r>
                          </m:sub>
                        </m:sSub>
                      </m:num>
                      <m:den>
                        <m: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∅</m:t>
                        </m:r>
                        <m: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𝒃</m:t>
                        </m:r>
                        <m:sSup>
                          <m:sSupPr>
                            <m:ctrlP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𝒅</m:t>
                            </m:r>
                          </m:e>
                          <m:sup>
                            <m: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𝟐</m:t>
                            </m:r>
                          </m:sup>
                        </m:sSup>
                      </m:den>
                    </m:f>
                    <m:r>
                      <a:rPr lang="en-US" sz="20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    </m:t>
                    </m:r>
                  </m:oMath>
                </m:oMathPara>
              </a14:m>
              <a:endParaRPr lang="en-US" sz="1800" b="1" i="1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10051774833" y="793750"/>
              <a:ext cx="11144250" cy="12064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r" rtl="1"/>
              <a:r>
                <a:rPr lang="en-US" sz="20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𝝆=</a:t>
              </a:r>
              <a:r>
                <a:rPr lang="fa-IR" sz="20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𝟏</a:t>
              </a:r>
              <a:r>
                <a:rPr lang="en-US" sz="20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/𝒎 (𝟏−√(𝟏−(𝟐𝒎𝑹_𝒏)/𝒇_𝒚 ))            𝑨_𝑺^+=𝝆𝒃𝒅             𝒎=𝒇_𝒚/(𝟎.𝟖𝟓𝒇_𝒄^′ )          𝑹_𝒏=𝓜_𝓾/(∅𝒃𝒅^𝟐 )       </a:t>
              </a:r>
              <a:endParaRPr lang="en-US" sz="1800" b="1" i="1"/>
            </a:p>
          </xdr:txBody>
        </xdr:sp>
      </mc:Fallback>
    </mc:AlternateContent>
    <xdr:clientData/>
  </xdr:oneCellAnchor>
  <xdr:oneCellAnchor>
    <xdr:from>
      <xdr:col>2</xdr:col>
      <xdr:colOff>578906</xdr:colOff>
      <xdr:row>5</xdr:row>
      <xdr:rowOff>47626</xdr:rowOff>
    </xdr:from>
    <xdr:ext cx="5581652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9984935792" y="1762126"/>
              <a:ext cx="558165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𝓜</m:t>
                    </m:r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𝒖</m:t>
                    </m:r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∅</m:t>
                    </m:r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𝓜𝓷</m:t>
                    </m:r>
                  </m:oMath>
                </m:oMathPara>
              </a14:m>
              <a:endParaRPr lang="en-US" sz="2000" b="1" i="1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84935792" y="1762126"/>
              <a:ext cx="558165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𝓜𝒖=∅𝓜𝓷</a:t>
              </a:r>
              <a:endParaRPr lang="en-US" sz="2000" b="1" i="1"/>
            </a:p>
          </xdr:txBody>
        </xdr:sp>
      </mc:Fallback>
    </mc:AlternateContent>
    <xdr:clientData/>
  </xdr:oneCellAnchor>
  <xdr:oneCellAnchor>
    <xdr:from>
      <xdr:col>2</xdr:col>
      <xdr:colOff>814916</xdr:colOff>
      <xdr:row>10</xdr:row>
      <xdr:rowOff>201083</xdr:rowOff>
    </xdr:from>
    <xdr:ext cx="6085417" cy="8360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10053584583" y="3302000"/>
              <a:ext cx="6085417" cy="8360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ctr" rtl="1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n-US" sz="20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𝓶</m:t>
                    </m:r>
                    <m:r>
                      <a:rPr lang="en-US" sz="20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𝒇</m:t>
                            </m:r>
                          </m:e>
                          <m:sub>
                            <m: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𝒚</m:t>
                            </m:r>
                          </m:sub>
                        </m:sSub>
                      </m:num>
                      <m:den>
                        <m: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𝟎</m:t>
                        </m:r>
                        <m: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.</m:t>
                        </m:r>
                        <m: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𝟖𝟓</m:t>
                        </m:r>
                        <m:sSubSup>
                          <m:sSubSupPr>
                            <m:ctrlP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𝒇</m:t>
                            </m:r>
                          </m:e>
                          <m:sub>
                            <m: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𝒄</m:t>
                            </m:r>
                          </m:sub>
                          <m:sup>
                            <m: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′</m:t>
                            </m:r>
                          </m:sup>
                        </m:sSubSup>
                      </m:den>
                    </m:f>
                  </m:oMath>
                </m:oMathPara>
              </a14:m>
              <a:endParaRPr lang="en-US" sz="2000" b="1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10053584583" y="3302000"/>
              <a:ext cx="6085417" cy="8360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ctr" rtl="1"/>
              <a:r>
                <a:rPr lang="en-US" sz="20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𝓶=𝒇_𝒚/(𝟎.𝟖𝟓𝒇_𝒄^′ )</a:t>
              </a:r>
              <a:endParaRPr lang="en-US" sz="2000" b="1"/>
            </a:p>
          </xdr:txBody>
        </xdr:sp>
      </mc:Fallback>
    </mc:AlternateContent>
    <xdr:clientData/>
  </xdr:oneCellAnchor>
  <xdr:oneCellAnchor>
    <xdr:from>
      <xdr:col>5</xdr:col>
      <xdr:colOff>283633</xdr:colOff>
      <xdr:row>12</xdr:row>
      <xdr:rowOff>87841</xdr:rowOff>
    </xdr:from>
    <xdr:ext cx="318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10056359415" y="4374091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ED72AE53-E4D9-46F5-AC3A-1DFA63E83130}" type="mathplaceholder">
                      <a:rPr lang="en-US" sz="1100" i="1">
                        <a:latin typeface="Cambria Math" panose="02040503050406030204" pitchFamily="18" charset="0"/>
                      </a:rPr>
                      <a:t>Type equation here.</a:t>
                    </a:fl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10056359415" y="4374091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:r>
                <a:rPr lang="en-US" sz="1100" i="0">
                  <a:latin typeface="Cambria Math" panose="02040503050406030204" pitchFamily="18" charset="0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761999</xdr:colOff>
      <xdr:row>13</xdr:row>
      <xdr:rowOff>105833</xdr:rowOff>
    </xdr:from>
    <xdr:ext cx="6085417" cy="8360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10053637500" y="4688416"/>
              <a:ext cx="6085417" cy="8360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ctr" rtl="1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𝑹</m:t>
                        </m:r>
                      </m:e>
                      <m:sub>
                        <m: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𝒏</m:t>
                        </m:r>
                      </m:sub>
                    </m:sSub>
                    <m:r>
                      <a:rPr lang="en-US" sz="20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𝑴</m:t>
                            </m:r>
                          </m:e>
                          <m:sub>
                            <m: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𝑼</m:t>
                            </m:r>
                          </m:sub>
                        </m:sSub>
                      </m:num>
                      <m:den>
                        <m: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∅</m:t>
                        </m:r>
                        <m: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𝒃</m:t>
                        </m:r>
                        <m:sSup>
                          <m:sSupPr>
                            <m:ctrlP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𝒅</m:t>
                            </m:r>
                          </m:e>
                          <m:sup>
                            <m: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𝟐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US" sz="2000" b="1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10053637500" y="4688416"/>
              <a:ext cx="6085417" cy="8360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ctr" rtl="1"/>
              <a:r>
                <a:rPr lang="en-US" sz="20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𝑹_𝒏=𝑴_𝑼/(∅𝒃𝒅^𝟐 )</a:t>
              </a:r>
              <a:endParaRPr lang="en-US" sz="2000" b="1"/>
            </a:p>
          </xdr:txBody>
        </xdr:sp>
      </mc:Fallback>
    </mc:AlternateContent>
    <xdr:clientData/>
  </xdr:oneCellAnchor>
  <xdr:oneCellAnchor>
    <xdr:from>
      <xdr:col>5</xdr:col>
      <xdr:colOff>283633</xdr:colOff>
      <xdr:row>15</xdr:row>
      <xdr:rowOff>87841</xdr:rowOff>
    </xdr:from>
    <xdr:ext cx="318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10056359415" y="4374091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27103630-90EA-4502-82F4-6402BA8B5111}" type="mathplaceholder">
                      <a:rPr lang="en-US" sz="1100" i="1">
                        <a:latin typeface="Cambria Math" panose="02040503050406030204" pitchFamily="18" charset="0"/>
                      </a:rPr>
                      <a:t>Type equation here.</a:t>
                    </a:fl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10056359415" y="4374091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:r>
                <a:rPr lang="en-US" sz="1100" i="0">
                  <a:latin typeface="Cambria Math" panose="02040503050406030204" pitchFamily="18" charset="0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1005417</xdr:colOff>
      <xdr:row>17</xdr:row>
      <xdr:rowOff>52917</xdr:rowOff>
    </xdr:from>
    <xdr:ext cx="899583" cy="4233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10053521083" y="6254750"/>
              <a:ext cx="899583" cy="4233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n-US" sz="28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𝝆</m:t>
                    </m:r>
                  </m:oMath>
                </m:oMathPara>
              </a14:m>
              <a:endParaRPr lang="en-US" sz="2800" b="1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10053521083" y="6254750"/>
              <a:ext cx="899583" cy="4233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r" rtl="1"/>
              <a:r>
                <a:rPr lang="en-US" sz="28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</a:t>
              </a:r>
              <a:endParaRPr lang="en-US" sz="2800" b="1"/>
            </a:p>
          </xdr:txBody>
        </xdr:sp>
      </mc:Fallback>
    </mc:AlternateContent>
    <xdr:clientData/>
  </xdr:oneCellAnchor>
  <xdr:oneCellAnchor>
    <xdr:from>
      <xdr:col>1</xdr:col>
      <xdr:colOff>952500</xdr:colOff>
      <xdr:row>17</xdr:row>
      <xdr:rowOff>52917</xdr:rowOff>
    </xdr:from>
    <xdr:ext cx="1617252" cy="4702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10059227498" y="6254750"/>
              <a:ext cx="1617252" cy="4702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𝑨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𝑺</m:t>
                        </m:r>
                      </m:sub>
                      <m:sup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+</m:t>
                        </m:r>
                      </m:sup>
                    </m:sSubSup>
                    <m:r>
                      <a:rPr lang="en-US" sz="24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𝓬</m:t>
                    </m:r>
                    <m:sSup>
                      <m:sSupPr>
                        <m:ctrlPr>
                          <a:rPr lang="en-US" sz="2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2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𝓶</m:t>
                        </m:r>
                      </m:e>
                      <m:sup>
                        <m:r>
                          <a:rPr lang="en-US" sz="2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𝟐</m:t>
                        </m:r>
                      </m:sup>
                    </m:sSup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2000" b="1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10059227498" y="6254750"/>
              <a:ext cx="1617252" cy="4702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400" b="1" i="0">
                  <a:latin typeface="Cambria Math" panose="02040503050406030204" pitchFamily="18" charset="0"/>
                </a:rPr>
                <a:t>𝑨_𝑺^+ (</a:t>
              </a:r>
              <a:r>
                <a:rPr lang="en-US" sz="2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𝓬𝓶^𝟐)</a:t>
              </a:r>
              <a:endParaRPr lang="en-US" sz="2000" b="1"/>
            </a:p>
          </xdr:txBody>
        </xdr:sp>
      </mc:Fallback>
    </mc:AlternateContent>
    <xdr:clientData/>
  </xdr:oneCellAnchor>
  <xdr:oneCellAnchor>
    <xdr:from>
      <xdr:col>6</xdr:col>
      <xdr:colOff>961085</xdr:colOff>
      <xdr:row>22</xdr:row>
      <xdr:rowOff>306161</xdr:rowOff>
    </xdr:from>
    <xdr:ext cx="2203332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/>
            <xdr:cNvSpPr txBox="1"/>
          </xdr:nvSpPr>
          <xdr:spPr>
            <a:xfrm rot="10800000" flipH="1" flipV="1">
              <a:off x="10052261666" y="7513411"/>
              <a:ext cx="2203332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𝒎𝒊𝒏</m:t>
                        </m:r>
                      </m:sub>
                    </m:sSub>
                  </m:oMath>
                </m:oMathPara>
              </a14:m>
              <a:endParaRPr lang="en-US" sz="2800" b="1"/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 rot="10800000" flipH="1" flipV="1">
              <a:off x="10052261666" y="7513411"/>
              <a:ext cx="2203332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8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n-US" sz="2800" b="1" i="0">
                  <a:latin typeface="Cambria Math" panose="02040503050406030204" pitchFamily="18" charset="0"/>
                </a:rPr>
                <a:t>𝒎𝒊𝒏</a:t>
              </a:r>
              <a:endParaRPr lang="en-US" sz="2800" b="1"/>
            </a:p>
          </xdr:txBody>
        </xdr:sp>
      </mc:Fallback>
    </mc:AlternateContent>
    <xdr:clientData/>
  </xdr:oneCellAnchor>
  <xdr:oneCellAnchor>
    <xdr:from>
      <xdr:col>3</xdr:col>
      <xdr:colOff>687917</xdr:colOff>
      <xdr:row>22</xdr:row>
      <xdr:rowOff>303168</xdr:rowOff>
    </xdr:from>
    <xdr:ext cx="2203332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/>
            <xdr:cNvSpPr txBox="1"/>
          </xdr:nvSpPr>
          <xdr:spPr>
            <a:xfrm rot="10800000" flipH="1" flipV="1">
              <a:off x="10056281334" y="7510418"/>
              <a:ext cx="2203332" cy="438325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lvl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0" lang="en-US" sz="2800" b="1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0" lang="en-US" sz="2800" b="1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kumimoji="0" lang="en-US" sz="2800" b="1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</a:rPr>
                          <m:t>𝒎𝒂𝒙</m:t>
                        </m:r>
                      </m:sub>
                    </m:sSub>
                  </m:oMath>
                </m:oMathPara>
              </a14:m>
              <a:endParaRPr kumimoji="0" lang="en-US" sz="2800" b="1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</a:endParaRPr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 rot="10800000" flipH="1" flipV="1">
              <a:off x="10056281334" y="7510418"/>
              <a:ext cx="2203332" cy="438325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lvl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2800" b="1" i="0" u="none" strike="noStrike" kern="0" cap="none" spc="0" normalizeH="0" baseline="0" noProof="0" smtClean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kumimoji="0" lang="en-US" sz="2800" b="1" i="0" u="none" strike="noStrike" kern="0" cap="none" spc="0" normalizeH="0" baseline="0" noProof="0" smtClean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</a:rPr>
                <a:t>𝒎𝒂𝒙</a:t>
              </a:r>
              <a:endParaRPr kumimoji="0" lang="en-US" sz="2800" b="1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</a:endParaRPr>
            </a:p>
          </xdr:txBody>
        </xdr:sp>
      </mc:Fallback>
    </mc:AlternateContent>
    <xdr:clientData/>
  </xdr:oneCellAnchor>
  <xdr:oneCellAnchor>
    <xdr:from>
      <xdr:col>0</xdr:col>
      <xdr:colOff>719667</xdr:colOff>
      <xdr:row>22</xdr:row>
      <xdr:rowOff>306917</xdr:rowOff>
    </xdr:from>
    <xdr:ext cx="2203332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/>
            <xdr:cNvSpPr txBox="1"/>
          </xdr:nvSpPr>
          <xdr:spPr>
            <a:xfrm rot="10800000" flipH="1" flipV="1">
              <a:off x="10060123084" y="7514167"/>
              <a:ext cx="2203332" cy="438325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lvl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0" lang="en-US" sz="2800" b="1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0" lang="en-US" sz="2800" b="1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kumimoji="0" lang="en-US" sz="2800" b="1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</a:rPr>
                          <m:t>𝒃</m:t>
                        </m:r>
                      </m:sub>
                    </m:sSub>
                  </m:oMath>
                </m:oMathPara>
              </a14:m>
              <a:endParaRPr kumimoji="0" lang="en-US" sz="2800" b="1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</a:endParaRPr>
            </a:p>
          </xdr:txBody>
        </xdr:sp>
      </mc:Choice>
      <mc:Fallback xmlns="">
        <xdr:sp macro="" textlink="">
          <xdr:nvSpPr>
            <xdr:cNvPr id="16" name="TextBox 15"/>
            <xdr:cNvSpPr txBox="1"/>
          </xdr:nvSpPr>
          <xdr:spPr>
            <a:xfrm rot="10800000" flipH="1" flipV="1">
              <a:off x="10060123084" y="7514167"/>
              <a:ext cx="2203332" cy="438325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lvl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2800" b="1" i="0" u="none" strike="noStrike" kern="0" cap="none" spc="0" normalizeH="0" baseline="0" noProof="0" smtClean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kumimoji="0" lang="en-US" sz="2800" b="1" i="0" u="none" strike="noStrike" kern="0" cap="none" spc="0" normalizeH="0" baseline="0" noProof="0" smtClean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</a:rPr>
                <a:t>𝒃</a:t>
              </a:r>
              <a:endParaRPr kumimoji="0" lang="en-US" sz="2800" b="1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</a:endParaRPr>
            </a:p>
          </xdr:txBody>
        </xdr:sp>
      </mc:Fallback>
    </mc:AlternateContent>
    <xdr:clientData/>
  </xdr:oneCellAnchor>
  <xdr:oneCellAnchor>
    <xdr:from>
      <xdr:col>3</xdr:col>
      <xdr:colOff>936626</xdr:colOff>
      <xdr:row>20</xdr:row>
      <xdr:rowOff>47625</xdr:rowOff>
    </xdr:from>
    <xdr:ext cx="1590793" cy="4762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Box 28"/>
            <xdr:cNvSpPr txBox="1"/>
          </xdr:nvSpPr>
          <xdr:spPr>
            <a:xfrm>
              <a:off x="9883374831" y="7635875"/>
              <a:ext cx="1590793" cy="476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𝜷</m:t>
                        </m:r>
                      </m:e>
                      <m:sub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𝟏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29" name="TextBox 28"/>
            <xdr:cNvSpPr txBox="1"/>
          </xdr:nvSpPr>
          <xdr:spPr>
            <a:xfrm>
              <a:off x="9883374831" y="7635875"/>
              <a:ext cx="1590793" cy="476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8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𝜷_</a:t>
              </a:r>
              <a:r>
                <a:rPr lang="en-US" sz="2800" b="1" i="0">
                  <a:latin typeface="Cambria Math" panose="02040503050406030204" pitchFamily="18" charset="0"/>
                </a:rPr>
                <a:t>𝟏</a:t>
              </a:r>
              <a:endParaRPr lang="en-US" sz="2400" b="1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380998</xdr:colOff>
      <xdr:row>2</xdr:row>
      <xdr:rowOff>47626</xdr:rowOff>
    </xdr:from>
    <xdr:ext cx="5715002" cy="82984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9985000350" y="609601"/>
              <a:ext cx="5715002" cy="82984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𝓜𝓷</m:t>
                    </m:r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𝝆</m:t>
                    </m:r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𝒇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𝒚</m:t>
                        </m:r>
                      </m:sub>
                    </m:sSub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𝒃</m:t>
                    </m:r>
                    <m:sSup>
                      <m:sSupPr>
                        <m:ctrlPr>
                          <a:rPr lang="en-US" sz="2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2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𝒅</m:t>
                        </m:r>
                      </m:e>
                      <m:sup>
                        <m:r>
                          <a:rPr lang="en-US" sz="2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n-US" sz="2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2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𝟏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𝟎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.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𝟓𝟗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  <m:f>
                          <m:fPr>
                            <m:ctrlPr>
                              <a:rPr lang="en-US" sz="24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24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24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𝒇</m:t>
                                </m:r>
                              </m:e>
                              <m:sub>
                                <m:r>
                                  <a:rPr lang="en-US" sz="24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𝒚</m:t>
                                </m:r>
                              </m:sub>
                            </m:sSub>
                          </m:num>
                          <m:den>
                            <m:sSubSup>
                              <m:sSubSupPr>
                                <m:ctrlPr>
                                  <a:rPr lang="en-US" sz="24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US" sz="24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𝒇</m:t>
                                </m:r>
                              </m:e>
                              <m:sub>
                                <m:r>
                                  <a:rPr lang="en-US" sz="24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𝒄</m:t>
                                </m:r>
                              </m:sub>
                              <m:sup>
                                <m:r>
                                  <a:rPr lang="en-US" sz="24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′</m:t>
                                </m:r>
                              </m:sup>
                            </m:sSubSup>
                          </m:den>
                        </m:f>
                      </m:e>
                    </m:d>
                  </m:oMath>
                </m:oMathPara>
              </a14:m>
              <a:endParaRPr lang="en-US" sz="1800" b="1" i="1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85000350" y="609601"/>
              <a:ext cx="5715002" cy="82984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𝓜𝓷=𝝆𝒇_𝒚 𝒃𝒅^𝟐 (𝟏−𝟎.𝟓𝟗𝝆 𝒇_𝒚/(𝒇_𝒄^′ ))</a:t>
              </a:r>
              <a:endParaRPr lang="en-US" sz="1800" b="1" i="1"/>
            </a:p>
          </xdr:txBody>
        </xdr:sp>
      </mc:Fallback>
    </mc:AlternateContent>
    <xdr:clientData/>
  </xdr:oneCellAnchor>
  <xdr:oneCellAnchor>
    <xdr:from>
      <xdr:col>2</xdr:col>
      <xdr:colOff>578906</xdr:colOff>
      <xdr:row>5</xdr:row>
      <xdr:rowOff>47626</xdr:rowOff>
    </xdr:from>
    <xdr:ext cx="5581652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10054260858" y="1561043"/>
              <a:ext cx="558165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𝓜</m:t>
                    </m:r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𝒖</m:t>
                    </m:r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∅</m:t>
                    </m:r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𝓜𝓷</m:t>
                    </m:r>
                  </m:oMath>
                </m:oMathPara>
              </a14:m>
              <a:endParaRPr lang="en-US" sz="2000" b="1" i="1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0054260858" y="1561043"/>
              <a:ext cx="558165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𝓜𝒖=∅𝓜𝓷</a:t>
              </a:r>
              <a:endParaRPr lang="en-US" sz="2000" b="1" i="1"/>
            </a:p>
          </xdr:txBody>
        </xdr:sp>
      </mc:Fallback>
    </mc:AlternateContent>
    <xdr:clientData/>
  </xdr:oneCellAnchor>
  <xdr:oneCellAnchor>
    <xdr:from>
      <xdr:col>3</xdr:col>
      <xdr:colOff>1190625</xdr:colOff>
      <xdr:row>10</xdr:row>
      <xdr:rowOff>132721</xdr:rowOff>
    </xdr:from>
    <xdr:ext cx="2657475" cy="5837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10055324483" y="2905554"/>
              <a:ext cx="2657475" cy="5837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r" rtl="1"/>
              <a14:m>
                <m:oMath xmlns:m="http://schemas.openxmlformats.org/officeDocument/2006/math">
                  <m:sSub>
                    <m:sSubPr>
                      <m:ctrlPr>
                        <a:rPr lang="en-US" sz="28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8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𝓜</m:t>
                      </m:r>
                    </m:e>
                    <m:sub>
                      <m:r>
                        <a:rPr lang="en-US" sz="28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𝓷</m:t>
                      </m:r>
                    </m:sub>
                  </m:sSub>
                </m:oMath>
              </a14:m>
              <a:r>
                <a:rPr lang="en-US" sz="2400" b="1"/>
                <a:t>(ton.m)</a:t>
              </a:r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10055324483" y="2905554"/>
              <a:ext cx="2657475" cy="5837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r" rtl="1"/>
              <a:r>
                <a:rPr lang="en-US" sz="28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𝓜_𝓷</a:t>
              </a:r>
              <a:r>
                <a:rPr lang="en-US" sz="2400" b="1"/>
                <a:t>(ton.m)</a:t>
              </a:r>
            </a:p>
          </xdr:txBody>
        </xdr:sp>
      </mc:Fallback>
    </mc:AlternateContent>
    <xdr:clientData/>
  </xdr:oneCellAnchor>
  <xdr:oneCellAnchor>
    <xdr:from>
      <xdr:col>3</xdr:col>
      <xdr:colOff>1190625</xdr:colOff>
      <xdr:row>14</xdr:row>
      <xdr:rowOff>16304</xdr:rowOff>
    </xdr:from>
    <xdr:ext cx="2657475" cy="5837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9986000475" y="3178604"/>
              <a:ext cx="2657475" cy="5837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r" rtl="1"/>
              <a14:m>
                <m:oMath xmlns:m="http://schemas.openxmlformats.org/officeDocument/2006/math">
                  <m:sSub>
                    <m:sSubPr>
                      <m:ctrlPr>
                        <a:rPr lang="en-US" sz="28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8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𝓜</m:t>
                      </m:r>
                    </m:e>
                    <m:sub>
                      <m:r>
                        <a:rPr lang="en-US" sz="28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𝒖</m:t>
                      </m:r>
                    </m:sub>
                  </m:sSub>
                </m:oMath>
              </a14:m>
              <a:r>
                <a:rPr lang="en-US" sz="2400" b="1"/>
                <a:t>(ton.m)</a:t>
              </a:r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86000475" y="3178604"/>
              <a:ext cx="2657475" cy="5837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r" rtl="1"/>
              <a:r>
                <a:rPr lang="en-US" sz="28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𝓜_𝒖</a:t>
              </a:r>
              <a:r>
                <a:rPr lang="en-US" sz="2400" b="1"/>
                <a:t>(ton.m)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showGridLines="0" rightToLeft="1" tabSelected="1" topLeftCell="A12" zoomScale="60" zoomScaleNormal="60" workbookViewId="0">
      <selection activeCell="A11" sqref="A11:J11"/>
    </sheetView>
  </sheetViews>
  <sheetFormatPr defaultColWidth="9.109375" defaultRowHeight="31.2" x14ac:dyDescent="0.3"/>
  <cols>
    <col min="1" max="1" width="19.44140625" style="1" customWidth="1"/>
    <col min="2" max="2" width="18.6640625" style="1" customWidth="1"/>
    <col min="3" max="3" width="24.33203125" style="1" customWidth="1"/>
    <col min="4" max="4" width="19.6640625" style="1" customWidth="1"/>
    <col min="5" max="5" width="18.6640625" style="1" customWidth="1"/>
    <col min="6" max="6" width="22.33203125" style="1" customWidth="1"/>
    <col min="7" max="7" width="18.6640625" style="1" customWidth="1"/>
    <col min="8" max="9" width="20.109375" style="1" customWidth="1"/>
    <col min="10" max="10" width="18.33203125" style="1" customWidth="1"/>
    <col min="11" max="16" width="9.109375" style="26"/>
    <col min="17" max="17" width="9.109375" style="26" customWidth="1"/>
    <col min="18" max="39" width="9.109375" style="26"/>
    <col min="40" max="16384" width="9.109375" style="1"/>
  </cols>
  <sheetData>
    <row r="1" spans="1:39" ht="34.5" customHeight="1" x14ac:dyDescent="0.3"/>
    <row r="2" spans="1:39" s="2" customFormat="1" ht="63" customHeight="1" x14ac:dyDescent="0.3">
      <c r="A2" s="36" t="s">
        <v>20</v>
      </c>
      <c r="B2" s="36"/>
      <c r="C2" s="36"/>
      <c r="D2" s="36"/>
      <c r="E2" s="36"/>
      <c r="F2" s="36"/>
      <c r="G2" s="36"/>
      <c r="H2" s="36"/>
      <c r="I2" s="36"/>
      <c r="J2" s="36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</row>
    <row r="3" spans="1:39" s="2" customFormat="1" ht="36" customHeight="1" x14ac:dyDescent="0.3">
      <c r="A3" s="34"/>
      <c r="B3" s="34"/>
      <c r="C3" s="34"/>
      <c r="D3" s="34"/>
      <c r="E3" s="34"/>
      <c r="F3" s="34"/>
      <c r="G3" s="34"/>
      <c r="H3" s="34"/>
      <c r="I3" s="34"/>
      <c r="J3" s="34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</row>
    <row r="4" spans="1:39" s="2" customFormat="1" ht="45" customHeight="1" x14ac:dyDescent="0.3">
      <c r="A4" s="34"/>
      <c r="B4" s="34"/>
      <c r="C4" s="34"/>
      <c r="D4" s="34"/>
      <c r="E4" s="34"/>
      <c r="F4" s="34"/>
      <c r="G4" s="34"/>
      <c r="H4" s="34"/>
      <c r="I4" s="34"/>
      <c r="J4" s="34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</row>
    <row r="5" spans="1:39" s="2" customFormat="1" ht="36" customHeight="1" x14ac:dyDescent="0.3">
      <c r="A5" s="34"/>
      <c r="B5" s="34"/>
      <c r="C5" s="34"/>
      <c r="D5" s="34"/>
      <c r="E5" s="34"/>
      <c r="F5" s="34"/>
      <c r="G5" s="34"/>
      <c r="H5" s="34"/>
      <c r="I5" s="34"/>
      <c r="J5" s="34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</row>
    <row r="6" spans="1:39" s="2" customFormat="1" ht="18.75" customHeight="1" x14ac:dyDescent="0.3">
      <c r="A6" s="35" t="s">
        <v>23</v>
      </c>
      <c r="B6" s="35"/>
      <c r="C6" s="35"/>
      <c r="D6" s="35"/>
      <c r="E6" s="35"/>
      <c r="F6" s="35"/>
      <c r="G6" s="35"/>
      <c r="H6" s="35"/>
      <c r="I6" s="35"/>
      <c r="J6" s="35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</row>
    <row r="7" spans="1:39" s="2" customFormat="1" ht="18.75" customHeight="1" x14ac:dyDescent="0.3">
      <c r="A7" s="35"/>
      <c r="B7" s="35"/>
      <c r="C7" s="35"/>
      <c r="D7" s="35"/>
      <c r="E7" s="35"/>
      <c r="F7" s="35"/>
      <c r="G7" s="35"/>
      <c r="H7" s="35"/>
      <c r="I7" s="35"/>
      <c r="J7" s="35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</row>
    <row r="8" spans="1:39" s="2" customFormat="1" ht="18.75" customHeight="1" x14ac:dyDescent="0.3">
      <c r="A8" s="35"/>
      <c r="B8" s="35"/>
      <c r="C8" s="35"/>
      <c r="D8" s="35"/>
      <c r="E8" s="35"/>
      <c r="F8" s="35"/>
      <c r="G8" s="35"/>
      <c r="H8" s="35"/>
      <c r="I8" s="35"/>
      <c r="J8" s="35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</row>
    <row r="9" spans="1:39" s="2" customFormat="1" ht="23.4" x14ac:dyDescent="0.3">
      <c r="A9" s="15" t="s">
        <v>15</v>
      </c>
      <c r="B9" s="4" t="s">
        <v>1</v>
      </c>
      <c r="C9" s="9" t="s">
        <v>22</v>
      </c>
      <c r="D9" s="8" t="s">
        <v>14</v>
      </c>
      <c r="E9" s="8" t="s">
        <v>9</v>
      </c>
      <c r="F9" s="9" t="s">
        <v>13</v>
      </c>
      <c r="G9" s="9" t="s">
        <v>4</v>
      </c>
      <c r="H9" s="9" t="s">
        <v>5</v>
      </c>
      <c r="I9" s="9" t="s">
        <v>6</v>
      </c>
      <c r="J9" s="9" t="s">
        <v>7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</row>
    <row r="10" spans="1:39" s="2" customFormat="1" ht="29.25" customHeight="1" x14ac:dyDescent="0.3">
      <c r="A10" s="32" t="s">
        <v>43</v>
      </c>
      <c r="B10" s="11">
        <v>0.9</v>
      </c>
      <c r="C10" s="3">
        <v>53.03</v>
      </c>
      <c r="D10" s="16">
        <f>(((3300*(I10/10)^0.5+6900))*((25/23)^1.5))*10</f>
        <v>265175.93961606245</v>
      </c>
      <c r="E10" s="10">
        <f>F10-G10</f>
        <v>75</v>
      </c>
      <c r="F10" s="3">
        <v>80</v>
      </c>
      <c r="G10" s="3">
        <v>5</v>
      </c>
      <c r="H10" s="3">
        <v>50</v>
      </c>
      <c r="I10" s="3">
        <v>250</v>
      </c>
      <c r="J10" s="3">
        <v>4000</v>
      </c>
      <c r="K10" s="28"/>
      <c r="L10" s="31"/>
      <c r="M10" s="28"/>
      <c r="N10" s="28"/>
      <c r="O10" s="41">
        <f>I10/10</f>
        <v>25</v>
      </c>
      <c r="P10" s="41"/>
      <c r="Q10" s="41"/>
      <c r="R10" s="41"/>
      <c r="S10" s="41"/>
      <c r="T10" s="41"/>
      <c r="U10" s="28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</row>
    <row r="11" spans="1:39" ht="61.5" customHeight="1" x14ac:dyDescent="0.3">
      <c r="A11" s="35" t="s">
        <v>16</v>
      </c>
      <c r="B11" s="35"/>
      <c r="C11" s="35"/>
      <c r="D11" s="35"/>
      <c r="E11" s="35"/>
      <c r="F11" s="35"/>
      <c r="G11" s="35"/>
      <c r="H11" s="35"/>
      <c r="I11" s="35"/>
      <c r="J11" s="35"/>
      <c r="K11" s="29"/>
      <c r="L11" s="29"/>
      <c r="M11" s="29"/>
      <c r="N11" s="29"/>
      <c r="O11" s="42">
        <f>IF(O10&lt;=28,0.85,1.05-0.00714*O10)</f>
        <v>0.85</v>
      </c>
      <c r="P11" s="42"/>
      <c r="Q11" s="42"/>
      <c r="R11" s="42"/>
      <c r="S11" s="42"/>
      <c r="T11" s="42"/>
      <c r="U11" s="29"/>
    </row>
    <row r="12" spans="1:39" ht="52.5" customHeight="1" x14ac:dyDescent="0.3">
      <c r="A12" s="37"/>
      <c r="B12" s="38"/>
      <c r="C12" s="38"/>
      <c r="D12" s="17"/>
      <c r="E12" s="18" t="s">
        <v>17</v>
      </c>
      <c r="F12" s="17">
        <f>(0.003/(0.003+0.005))*E10</f>
        <v>28.125</v>
      </c>
      <c r="G12" s="39"/>
      <c r="H12" s="39"/>
      <c r="I12" s="39"/>
      <c r="J12" s="40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</row>
    <row r="13" spans="1:39" ht="52.5" customHeight="1" x14ac:dyDescent="0.3">
      <c r="A13" s="37"/>
      <c r="B13" s="38"/>
      <c r="C13" s="38"/>
      <c r="D13" s="17"/>
      <c r="E13" s="18" t="s">
        <v>17</v>
      </c>
      <c r="F13" s="17">
        <f>O11*F12</f>
        <v>23.90625</v>
      </c>
      <c r="G13" s="39"/>
      <c r="H13" s="39"/>
      <c r="I13" s="39"/>
      <c r="J13" s="40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</row>
    <row r="14" spans="1:39" ht="52.5" customHeight="1" x14ac:dyDescent="0.3">
      <c r="A14" s="37"/>
      <c r="B14" s="38"/>
      <c r="C14" s="38"/>
      <c r="D14" s="17"/>
      <c r="E14" s="18" t="s">
        <v>17</v>
      </c>
      <c r="F14" s="17">
        <f>E10-(E10^2-((2*C10*100000)/(0.85*I10*B10*H10)))^0.5</f>
        <v>7.7997335050413312</v>
      </c>
      <c r="G14" s="39"/>
      <c r="H14" s="39"/>
      <c r="I14" s="39"/>
      <c r="J14" s="40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</row>
    <row r="15" spans="1:39" ht="52.5" customHeight="1" x14ac:dyDescent="0.3">
      <c r="A15" s="43" t="str">
        <f>IF(F14&lt;F13,"مقطع نیاز به فولاد فشاری  ندارد","مقطع نیازمند فولاد فشاری است")</f>
        <v>مقطع نیاز به فولاد فشاری  ندارد</v>
      </c>
      <c r="B15" s="43"/>
      <c r="C15" s="43"/>
      <c r="D15" s="43"/>
      <c r="E15" s="43"/>
      <c r="F15" s="43"/>
      <c r="G15" s="43"/>
      <c r="H15" s="43"/>
      <c r="I15" s="43"/>
      <c r="J15" s="43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</row>
    <row r="16" spans="1:39" x14ac:dyDescent="0.3"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</row>
    <row r="17" spans="1:21" ht="61.5" customHeight="1" x14ac:dyDescent="0.3">
      <c r="A17" s="35" t="s">
        <v>18</v>
      </c>
      <c r="B17" s="35"/>
      <c r="C17" s="35"/>
      <c r="D17" s="35"/>
      <c r="E17" s="35"/>
      <c r="F17" s="35"/>
      <c r="G17" s="35"/>
      <c r="H17" s="35"/>
      <c r="I17" s="35"/>
      <c r="J17" s="35"/>
      <c r="K17" s="29"/>
      <c r="L17" s="29"/>
      <c r="M17" s="29"/>
      <c r="N17" s="29"/>
      <c r="O17" s="30"/>
      <c r="P17" s="30"/>
      <c r="Q17" s="30"/>
      <c r="R17" s="30"/>
      <c r="S17" s="30"/>
      <c r="T17" s="30"/>
      <c r="U17" s="29"/>
    </row>
    <row r="18" spans="1:21" ht="60" customHeight="1" x14ac:dyDescent="0.3">
      <c r="A18" s="37"/>
      <c r="B18" s="38"/>
      <c r="C18" s="38"/>
      <c r="D18" s="17"/>
      <c r="E18" s="18" t="s">
        <v>19</v>
      </c>
      <c r="F18" s="19">
        <f>(C10*10^5)/(0.9*J10*(E10-(F14/2)))</f>
        <v>20.718042122766047</v>
      </c>
      <c r="G18" s="39"/>
      <c r="H18" s="39"/>
      <c r="I18" s="39"/>
      <c r="J18" s="40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 spans="1:21" ht="60" customHeight="1" x14ac:dyDescent="0.3">
      <c r="A19" s="37"/>
      <c r="B19" s="38"/>
      <c r="C19" s="38"/>
      <c r="D19" s="17"/>
      <c r="E19" s="18" t="s">
        <v>19</v>
      </c>
      <c r="F19" s="20">
        <f>M19*H10*E10</f>
        <v>13.125</v>
      </c>
      <c r="G19" s="39"/>
      <c r="H19" s="39"/>
      <c r="I19" s="39"/>
      <c r="J19" s="40"/>
      <c r="K19" s="29"/>
      <c r="L19" s="29"/>
      <c r="M19" s="45">
        <f>MAX(P19:U19)</f>
        <v>3.4999999999999996E-3</v>
      </c>
      <c r="N19" s="42"/>
      <c r="O19" s="42"/>
      <c r="P19" s="45">
        <f>((0.25*(I10/10)^0.5))/(J10/10)</f>
        <v>3.1250000000000002E-3</v>
      </c>
      <c r="Q19" s="45"/>
      <c r="R19" s="45"/>
      <c r="S19" s="44">
        <f>(1.4/(J10/10))</f>
        <v>3.4999999999999996E-3</v>
      </c>
      <c r="T19" s="44"/>
      <c r="U19" s="44"/>
    </row>
    <row r="20" spans="1:21" ht="60" customHeight="1" x14ac:dyDescent="0.3">
      <c r="A20" s="37"/>
      <c r="B20" s="38"/>
      <c r="C20" s="38"/>
      <c r="D20" s="17"/>
      <c r="E20" s="18" t="s">
        <v>19</v>
      </c>
      <c r="F20" s="20">
        <f>P20*H10*E10</f>
        <v>72.572544642857139</v>
      </c>
      <c r="G20" s="39"/>
      <c r="H20" s="39"/>
      <c r="I20" s="39"/>
      <c r="J20" s="40"/>
      <c r="K20" s="29"/>
      <c r="L20" s="29"/>
      <c r="M20" s="45"/>
      <c r="N20" s="42"/>
      <c r="O20" s="42"/>
      <c r="P20" s="45">
        <f>((600+(J10/10))/1400)*S20</f>
        <v>1.9352678571428569E-2</v>
      </c>
      <c r="Q20" s="45"/>
      <c r="R20" s="45"/>
      <c r="S20" s="44">
        <f>0.85*O11*((I10/10)/(J10/10))*(600/(600+(J10/10)))</f>
        <v>2.7093749999999996E-2</v>
      </c>
      <c r="T20" s="44"/>
      <c r="U20" s="44"/>
    </row>
    <row r="21" spans="1:21" x14ac:dyDescent="0.3">
      <c r="H21" s="1">
        <f>C23/(H10*E10)</f>
        <v>5.5248112327376123E-3</v>
      </c>
      <c r="J21" s="1" t="s">
        <v>44</v>
      </c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 spans="1:21" ht="52.5" customHeight="1" x14ac:dyDescent="0.3">
      <c r="A22" s="43" t="s">
        <v>29</v>
      </c>
      <c r="B22" s="43"/>
      <c r="C22" s="43"/>
      <c r="D22" s="43"/>
      <c r="E22" s="43"/>
      <c r="F22" s="43"/>
      <c r="G22" s="43"/>
      <c r="H22" s="43"/>
      <c r="I22" s="43"/>
      <c r="J22" s="43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1:21" ht="57" customHeight="1" x14ac:dyDescent="0.3">
      <c r="A23" s="49" t="s">
        <v>21</v>
      </c>
      <c r="B23" s="50"/>
      <c r="C23" s="47">
        <f>IF(F18&lt;F19,M23,IF(F18&gt;F20,"مقطع نیازمند فولاد فشاری است",F18))</f>
        <v>20.718042122766047</v>
      </c>
      <c r="D23" s="47"/>
      <c r="E23" s="47"/>
      <c r="F23" s="47"/>
      <c r="G23" s="47"/>
      <c r="H23" s="47"/>
      <c r="I23" s="47"/>
      <c r="J23" s="48"/>
      <c r="K23" s="29"/>
      <c r="L23" s="29"/>
      <c r="M23" s="46">
        <f>MIN(P23:U23)</f>
        <v>13.125</v>
      </c>
      <c r="N23" s="46"/>
      <c r="O23" s="46"/>
      <c r="P23" s="46">
        <f>F19</f>
        <v>13.125</v>
      </c>
      <c r="Q23" s="46"/>
      <c r="R23" s="46"/>
      <c r="S23" s="42">
        <f>1.33*F18</f>
        <v>27.554996023278843</v>
      </c>
      <c r="T23" s="42"/>
      <c r="U23" s="42"/>
    </row>
    <row r="24" spans="1:21" x14ac:dyDescent="0.3">
      <c r="H24" s="1">
        <f>C23/(H10*F10)</f>
        <v>5.1795105306915116E-3</v>
      </c>
      <c r="J24" s="1" t="s">
        <v>45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1:21" ht="61.2" x14ac:dyDescent="0.3">
      <c r="A25" s="51" t="s">
        <v>37</v>
      </c>
      <c r="B25" s="51"/>
      <c r="C25" s="51"/>
      <c r="D25" s="12" t="s">
        <v>31</v>
      </c>
      <c r="E25" s="12" t="s">
        <v>30</v>
      </c>
      <c r="F25" s="21" t="s">
        <v>28</v>
      </c>
      <c r="G25" s="12" t="s">
        <v>26</v>
      </c>
      <c r="H25" s="12" t="s">
        <v>25</v>
      </c>
      <c r="I25" s="12" t="s">
        <v>24</v>
      </c>
      <c r="J25" s="12" t="s">
        <v>36</v>
      </c>
      <c r="O25" s="42"/>
      <c r="P25" s="42"/>
      <c r="Q25" s="42" t="s">
        <v>27</v>
      </c>
      <c r="R25" s="42"/>
      <c r="S25" s="42" t="s">
        <v>26</v>
      </c>
      <c r="T25" s="42"/>
    </row>
    <row r="26" spans="1:21" ht="36.6" x14ac:dyDescent="0.3">
      <c r="A26" s="52">
        <f>E26+D26</f>
        <v>27.351225474524121</v>
      </c>
      <c r="B26" s="53"/>
      <c r="C26" s="53"/>
      <c r="D26" s="22">
        <f>(H26*10^5)/(J10*(E10-G10)*B10)</f>
        <v>-36.149751087975879</v>
      </c>
      <c r="E26" s="22">
        <f>(I26*10^5)/((J10*(E10-(F13*0.5)))*0.9)</f>
        <v>63.5009765625</v>
      </c>
      <c r="F26" s="23">
        <f>(H26*10^5)/((G26-(0.85*I10))*(E10-G10)*(B10))</f>
        <v>-327.44291478538628</v>
      </c>
      <c r="G26" s="22">
        <f>IF(S26&gt;Q26,Q26,S26)</f>
        <v>654.10065105295405</v>
      </c>
      <c r="H26" s="22">
        <f>C10-I26</f>
        <v>-91.097372741699218</v>
      </c>
      <c r="I26" s="22">
        <f>(J26*(E10-(F13*0.5))*B10)*10^-5</f>
        <v>144.12737274169922</v>
      </c>
      <c r="J26" s="22">
        <f>0.85*I10*H10*F13</f>
        <v>254003.90625</v>
      </c>
      <c r="O26" s="42"/>
      <c r="P26" s="42"/>
      <c r="Q26" s="42">
        <f>J10</f>
        <v>4000</v>
      </c>
      <c r="R26" s="42"/>
      <c r="S26" s="42">
        <f>(D10*0.003)*((F12-G10)/F12)</f>
        <v>654.10065105295405</v>
      </c>
      <c r="T26" s="42"/>
    </row>
    <row r="27" spans="1:21" ht="36.6" x14ac:dyDescent="0.3">
      <c r="A27" s="53"/>
      <c r="B27" s="53"/>
      <c r="C27" s="53"/>
      <c r="D27" s="24" t="s">
        <v>35</v>
      </c>
      <c r="E27" s="24" t="s">
        <v>35</v>
      </c>
      <c r="F27" s="25" t="s">
        <v>35</v>
      </c>
      <c r="G27" s="24" t="s">
        <v>34</v>
      </c>
      <c r="H27" s="24" t="s">
        <v>33</v>
      </c>
      <c r="I27" s="24" t="s">
        <v>33</v>
      </c>
      <c r="J27" s="24" t="s">
        <v>32</v>
      </c>
      <c r="O27" s="29"/>
      <c r="P27" s="29"/>
      <c r="Q27" s="29"/>
      <c r="R27" s="29"/>
      <c r="S27" s="29"/>
      <c r="T27" s="29"/>
    </row>
    <row r="29" spans="1:21" ht="26.25" customHeight="1" x14ac:dyDescent="0.3">
      <c r="A29" s="54" t="s">
        <v>38</v>
      </c>
      <c r="B29" s="55"/>
      <c r="C29" s="55"/>
      <c r="D29" s="55"/>
      <c r="E29" s="55"/>
      <c r="F29" s="55"/>
      <c r="G29" s="55"/>
      <c r="H29" s="55"/>
      <c r="I29" s="55"/>
      <c r="J29" s="56"/>
    </row>
    <row r="30" spans="1:21" ht="26.25" customHeight="1" x14ac:dyDescent="0.3">
      <c r="A30" s="57"/>
      <c r="B30" s="58"/>
      <c r="C30" s="58"/>
      <c r="D30" s="58"/>
      <c r="E30" s="58"/>
      <c r="F30" s="58"/>
      <c r="G30" s="58"/>
      <c r="H30" s="58"/>
      <c r="I30" s="58"/>
      <c r="J30" s="59"/>
    </row>
  </sheetData>
  <sheetProtection algorithmName="SHA-512" hashValue="RIKSByptdTck3vjOPsfL+fzhIJO2WJQf3V7o6+eMireLEZsjxDhHQJlipoOA3pNA810iOcVkv0UXmcjMLGxlJw==" saltValue="aT4mIa9CBpf4YLQgFCFtgg==" spinCount="100000" sheet="1" objects="1" scenarios="1"/>
  <mergeCells count="42">
    <mergeCell ref="A25:C25"/>
    <mergeCell ref="A26:C27"/>
    <mergeCell ref="A29:J30"/>
    <mergeCell ref="S25:T25"/>
    <mergeCell ref="S26:T26"/>
    <mergeCell ref="O25:P25"/>
    <mergeCell ref="Q25:R25"/>
    <mergeCell ref="O26:P26"/>
    <mergeCell ref="Q26:R26"/>
    <mergeCell ref="S20:U20"/>
    <mergeCell ref="S23:U23"/>
    <mergeCell ref="P23:R23"/>
    <mergeCell ref="M23:O23"/>
    <mergeCell ref="A22:J22"/>
    <mergeCell ref="A20:C20"/>
    <mergeCell ref="C23:J23"/>
    <mergeCell ref="A23:B23"/>
    <mergeCell ref="G20:J20"/>
    <mergeCell ref="M20:O20"/>
    <mergeCell ref="P20:R20"/>
    <mergeCell ref="A19:C19"/>
    <mergeCell ref="G19:J19"/>
    <mergeCell ref="S19:U19"/>
    <mergeCell ref="P19:R19"/>
    <mergeCell ref="M19:O19"/>
    <mergeCell ref="A17:J17"/>
    <mergeCell ref="A18:C18"/>
    <mergeCell ref="G18:J18"/>
    <mergeCell ref="O10:T10"/>
    <mergeCell ref="A12:C12"/>
    <mergeCell ref="A13:C13"/>
    <mergeCell ref="G12:J12"/>
    <mergeCell ref="G13:J13"/>
    <mergeCell ref="O11:T11"/>
    <mergeCell ref="A15:J15"/>
    <mergeCell ref="A14:C14"/>
    <mergeCell ref="G14:J14"/>
    <mergeCell ref="F3:J5"/>
    <mergeCell ref="A3:E5"/>
    <mergeCell ref="A6:J8"/>
    <mergeCell ref="A2:J2"/>
    <mergeCell ref="A11:J11"/>
  </mergeCells>
  <pageMargins left="0.7" right="0.7" top="0.75" bottom="0.75" header="0.3" footer="0.3"/>
  <pageSetup scale="43" orientation="portrait" r:id="rId1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rightToLeft="1" topLeftCell="A4" zoomScale="60" zoomScaleNormal="60" workbookViewId="0">
      <selection activeCell="E26" sqref="E26"/>
    </sheetView>
  </sheetViews>
  <sheetFormatPr defaultColWidth="9.109375" defaultRowHeight="31.2" x14ac:dyDescent="0.3"/>
  <cols>
    <col min="1" max="1" width="18.6640625" style="1" customWidth="1"/>
    <col min="2" max="3" width="19.6640625" style="1" customWidth="1"/>
    <col min="4" max="6" width="18.6640625" style="1" customWidth="1"/>
    <col min="7" max="7" width="25.109375" style="1" bestFit="1" customWidth="1"/>
    <col min="8" max="8" width="20.109375" style="1" customWidth="1"/>
    <col min="9" max="9" width="18.33203125" style="1" customWidth="1"/>
    <col min="10" max="15" width="9.109375" style="1"/>
    <col min="16" max="16" width="9.109375" style="1" customWidth="1"/>
    <col min="17" max="16384" width="9.109375" style="1"/>
  </cols>
  <sheetData>
    <row r="1" spans="1:9" ht="34.5" customHeight="1" x14ac:dyDescent="0.3"/>
    <row r="2" spans="1:9" s="2" customFormat="1" ht="44.25" customHeight="1" x14ac:dyDescent="0.3">
      <c r="A2" s="72" t="s">
        <v>10</v>
      </c>
      <c r="B2" s="72"/>
      <c r="C2" s="72"/>
      <c r="D2" s="72"/>
      <c r="E2" s="72"/>
      <c r="F2" s="72"/>
      <c r="G2" s="72"/>
      <c r="H2" s="72"/>
      <c r="I2" s="72"/>
    </row>
    <row r="3" spans="1:9" s="2" customFormat="1" ht="33" customHeight="1" x14ac:dyDescent="0.3">
      <c r="A3" s="34"/>
      <c r="B3" s="34"/>
      <c r="C3" s="34"/>
      <c r="D3" s="34"/>
      <c r="E3" s="34"/>
      <c r="F3" s="34"/>
      <c r="G3" s="34"/>
      <c r="H3" s="34"/>
      <c r="I3" s="34"/>
    </row>
    <row r="4" spans="1:9" s="2" customFormat="1" ht="33" customHeight="1" x14ac:dyDescent="0.3">
      <c r="A4" s="34"/>
      <c r="B4" s="34"/>
      <c r="C4" s="34"/>
      <c r="D4" s="34"/>
      <c r="E4" s="34"/>
      <c r="F4" s="34"/>
      <c r="G4" s="34"/>
      <c r="H4" s="34"/>
      <c r="I4" s="34"/>
    </row>
    <row r="5" spans="1:9" s="2" customFormat="1" ht="33" customHeight="1" x14ac:dyDescent="0.3">
      <c r="A5" s="34"/>
      <c r="B5" s="34"/>
      <c r="C5" s="34"/>
      <c r="D5" s="34"/>
      <c r="E5" s="34"/>
      <c r="F5" s="34"/>
      <c r="G5" s="34"/>
      <c r="H5" s="34"/>
      <c r="I5" s="34"/>
    </row>
    <row r="6" spans="1:9" s="2" customFormat="1" ht="12.75" customHeight="1" x14ac:dyDescent="0.3">
      <c r="A6" s="34"/>
      <c r="B6" s="34"/>
      <c r="C6" s="34"/>
      <c r="D6" s="34"/>
      <c r="E6" s="34"/>
      <c r="F6" s="34"/>
      <c r="G6" s="34"/>
      <c r="H6" s="34"/>
      <c r="I6" s="34"/>
    </row>
    <row r="7" spans="1:9" s="2" customFormat="1" ht="12.75" customHeight="1" x14ac:dyDescent="0.3">
      <c r="A7" s="34"/>
      <c r="B7" s="34"/>
      <c r="C7" s="34"/>
      <c r="D7" s="34"/>
      <c r="E7" s="34"/>
      <c r="F7" s="34"/>
      <c r="G7" s="34"/>
      <c r="H7" s="34"/>
      <c r="I7" s="34"/>
    </row>
    <row r="8" spans="1:9" s="2" customFormat="1" ht="12.75" customHeight="1" x14ac:dyDescent="0.3">
      <c r="A8" s="34"/>
      <c r="B8" s="34"/>
      <c r="C8" s="34"/>
      <c r="D8" s="34"/>
      <c r="E8" s="34"/>
      <c r="F8" s="34"/>
      <c r="G8" s="34"/>
      <c r="H8" s="34"/>
      <c r="I8" s="34"/>
    </row>
    <row r="9" spans="1:9" s="2" customFormat="1" ht="23.4" x14ac:dyDescent="0.3">
      <c r="A9" s="4" t="s">
        <v>1</v>
      </c>
      <c r="B9" s="5" t="s">
        <v>12</v>
      </c>
      <c r="C9" s="6" t="s">
        <v>11</v>
      </c>
      <c r="D9" s="5" t="s">
        <v>9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</row>
    <row r="10" spans="1:9" s="2" customFormat="1" ht="22.8" x14ac:dyDescent="0.3">
      <c r="A10" s="5">
        <v>0.9</v>
      </c>
      <c r="B10" s="5">
        <f>C10*A10</f>
        <v>6199000</v>
      </c>
      <c r="C10" s="3">
        <f>(61.99*10^5)/0.9</f>
        <v>6887777.777777778</v>
      </c>
      <c r="D10" s="5">
        <f>E10-F10</f>
        <v>75</v>
      </c>
      <c r="E10" s="3">
        <v>80</v>
      </c>
      <c r="F10" s="3">
        <v>5</v>
      </c>
      <c r="G10" s="3">
        <v>50</v>
      </c>
      <c r="H10" s="3">
        <v>250</v>
      </c>
      <c r="I10" s="3">
        <v>4000</v>
      </c>
    </row>
    <row r="11" spans="1:9" ht="18" customHeight="1" x14ac:dyDescent="0.3"/>
    <row r="12" spans="1:9" ht="63" customHeight="1" x14ac:dyDescent="0.3">
      <c r="A12" s="73"/>
      <c r="B12" s="73"/>
      <c r="C12" s="73"/>
      <c r="D12" s="73"/>
      <c r="E12" s="73"/>
      <c r="F12" s="73"/>
      <c r="G12" s="73"/>
      <c r="H12" s="73"/>
      <c r="I12" s="73"/>
    </row>
    <row r="13" spans="1:9" ht="35.25" customHeight="1" x14ac:dyDescent="0.3">
      <c r="A13" s="61">
        <f>(I10/(0.85*H10))</f>
        <v>18.823529411764707</v>
      </c>
      <c r="B13" s="61"/>
      <c r="C13" s="61"/>
      <c r="D13" s="61"/>
      <c r="E13" s="61"/>
      <c r="F13" s="61"/>
      <c r="G13" s="61"/>
      <c r="H13" s="61"/>
      <c r="I13" s="61"/>
    </row>
    <row r="14" spans="1:9" ht="15.75" customHeight="1" x14ac:dyDescent="0.3"/>
    <row r="15" spans="1:9" ht="54" customHeight="1" x14ac:dyDescent="0.3">
      <c r="A15" s="62"/>
      <c r="B15" s="62"/>
      <c r="C15" s="62"/>
      <c r="D15" s="62"/>
      <c r="E15" s="62"/>
      <c r="F15" s="62"/>
      <c r="G15" s="62"/>
      <c r="H15" s="62"/>
      <c r="I15" s="62"/>
    </row>
    <row r="16" spans="1:9" ht="34.5" customHeight="1" x14ac:dyDescent="0.3">
      <c r="A16" s="61">
        <f>(B10/(A10*G10*D10^2))</f>
        <v>24.489876543209878</v>
      </c>
      <c r="B16" s="61"/>
      <c r="C16" s="61"/>
      <c r="D16" s="61"/>
      <c r="E16" s="61"/>
      <c r="F16" s="61"/>
      <c r="G16" s="61"/>
      <c r="H16" s="61"/>
      <c r="I16" s="61"/>
    </row>
    <row r="17" spans="1:10" ht="9.75" customHeight="1" x14ac:dyDescent="0.3"/>
    <row r="18" spans="1:10" s="7" customFormat="1" ht="42" customHeight="1" x14ac:dyDescent="0.3">
      <c r="A18" s="63"/>
      <c r="B18" s="63"/>
      <c r="C18" s="63"/>
      <c r="D18" s="63"/>
      <c r="E18" s="63"/>
      <c r="F18" s="63"/>
      <c r="G18" s="63"/>
      <c r="H18" s="63"/>
      <c r="I18" s="63"/>
    </row>
    <row r="19" spans="1:10" ht="37.5" customHeight="1" x14ac:dyDescent="0.3">
      <c r="A19" s="64">
        <f>F19*G10*D10</f>
        <v>24.460973376321856</v>
      </c>
      <c r="B19" s="64"/>
      <c r="C19" s="64"/>
      <c r="D19" s="64"/>
      <c r="E19" s="64"/>
      <c r="F19" s="65">
        <f>(1/A13)*(1-(1-(2*A13*A16/I10))^0.5)</f>
        <v>6.5229262336858286E-3</v>
      </c>
      <c r="G19" s="66"/>
      <c r="H19" s="66"/>
      <c r="I19" s="67"/>
    </row>
    <row r="20" spans="1:10" ht="12.75" customHeight="1" x14ac:dyDescent="0.3"/>
    <row r="21" spans="1:10" ht="44.25" customHeight="1" x14ac:dyDescent="0.3">
      <c r="A21" s="68"/>
      <c r="B21" s="39"/>
      <c r="C21" s="39"/>
      <c r="D21" s="39"/>
      <c r="E21" s="39"/>
      <c r="F21" s="39"/>
      <c r="G21" s="39"/>
      <c r="H21" s="39"/>
      <c r="I21" s="40"/>
    </row>
    <row r="22" spans="1:10" x14ac:dyDescent="0.3">
      <c r="A22" s="69">
        <f>IF(H10&lt;=280,0.85,1.05-0.00714*H10/10)</f>
        <v>0.85</v>
      </c>
      <c r="B22" s="70"/>
      <c r="C22" s="70"/>
      <c r="D22" s="70"/>
      <c r="E22" s="70"/>
      <c r="F22" s="70"/>
      <c r="G22" s="70"/>
      <c r="H22" s="70"/>
      <c r="I22" s="71"/>
    </row>
    <row r="23" spans="1:10" ht="16.5" customHeight="1" x14ac:dyDescent="0.3"/>
    <row r="24" spans="1:10" ht="45" customHeight="1" x14ac:dyDescent="0.3">
      <c r="A24" s="13"/>
      <c r="B24" s="13"/>
      <c r="C24" s="13"/>
      <c r="D24" s="13"/>
      <c r="E24" s="13"/>
      <c r="F24" s="13"/>
      <c r="G24" s="13"/>
      <c r="H24" s="13"/>
      <c r="I24" s="13"/>
    </row>
    <row r="25" spans="1:10" x14ac:dyDescent="0.3">
      <c r="A25" s="13">
        <f>0.85*A22*((H10/10)/(I10/10))*(600/(600+I10/10))</f>
        <v>2.7093749999999996E-2</v>
      </c>
      <c r="B25" s="13"/>
      <c r="C25" s="13"/>
      <c r="D25" s="13">
        <f>((600+(I10/10))/1400)*A25</f>
        <v>1.9352678571428569E-2</v>
      </c>
      <c r="E25" s="13"/>
      <c r="F25" s="13"/>
      <c r="G25" s="33">
        <f>MAX(1.4/(I10/10),(0.25*((H10/10)^0.5))/(I10/10))</f>
        <v>3.4999999999999996E-3</v>
      </c>
      <c r="H25" s="14"/>
      <c r="I25" s="14"/>
    </row>
    <row r="26" spans="1:10" ht="45.75" customHeight="1" x14ac:dyDescent="0.3">
      <c r="D26" s="1">
        <f>D25*G10*D10</f>
        <v>72.572544642857139</v>
      </c>
      <c r="E26" s="1" t="s">
        <v>42</v>
      </c>
      <c r="G26" s="1">
        <f>G25*G10*D10</f>
        <v>13.125</v>
      </c>
      <c r="H26" s="1" t="s">
        <v>41</v>
      </c>
    </row>
    <row r="28" spans="1:10" ht="26.25" customHeight="1" x14ac:dyDescent="0.3">
      <c r="A28" s="60" t="s">
        <v>39</v>
      </c>
      <c r="B28" s="60"/>
      <c r="C28" s="60"/>
      <c r="D28" s="60"/>
      <c r="E28" s="60"/>
      <c r="F28" s="60"/>
      <c r="G28" s="60"/>
      <c r="H28" s="60"/>
      <c r="I28" s="60"/>
      <c r="J28" s="60"/>
    </row>
    <row r="29" spans="1:10" ht="26.25" customHeight="1" x14ac:dyDescent="0.3">
      <c r="A29" s="60"/>
      <c r="B29" s="60"/>
      <c r="C29" s="60"/>
      <c r="D29" s="60"/>
      <c r="E29" s="60"/>
      <c r="F29" s="60"/>
      <c r="G29" s="60"/>
      <c r="H29" s="60"/>
      <c r="I29" s="60"/>
      <c r="J29" s="60"/>
    </row>
  </sheetData>
  <sheetProtection algorithmName="SHA-512" hashValue="XKCBVNtn2vbiIHScpbVE7STHBZAKbA6vbB676Pnp260/uO2nOZ7G9FPP154GzUvPd8nKJLeg7uGP3koPeABeyA==" saltValue="HTIVYgTDShAOQLtsibHx+g==" spinCount="100000" sheet="1" objects="1" scenarios="1"/>
  <mergeCells count="14">
    <mergeCell ref="A2:I2"/>
    <mergeCell ref="A3:I5"/>
    <mergeCell ref="A6:I8"/>
    <mergeCell ref="A12:I12"/>
    <mergeCell ref="A13:I13"/>
    <mergeCell ref="A28:J29"/>
    <mergeCell ref="A16:I16"/>
    <mergeCell ref="A15:I15"/>
    <mergeCell ref="F18:I18"/>
    <mergeCell ref="A18:E18"/>
    <mergeCell ref="A19:E19"/>
    <mergeCell ref="F19:I19"/>
    <mergeCell ref="A21:I21"/>
    <mergeCell ref="A22:I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rightToLeft="1" zoomScale="60" zoomScaleNormal="60" workbookViewId="0">
      <selection activeCell="A16" sqref="A16:I16"/>
    </sheetView>
  </sheetViews>
  <sheetFormatPr defaultColWidth="9.109375" defaultRowHeight="31.2" x14ac:dyDescent="0.3"/>
  <cols>
    <col min="1" max="6" width="18.6640625" style="1" customWidth="1"/>
    <col min="7" max="8" width="20.109375" style="1" customWidth="1"/>
    <col min="9" max="9" width="18.33203125" style="1" customWidth="1"/>
    <col min="10" max="16384" width="9.109375" style="1"/>
  </cols>
  <sheetData>
    <row r="1" spans="1:9" ht="15.75" customHeight="1" x14ac:dyDescent="0.3"/>
    <row r="2" spans="1:9" s="2" customFormat="1" ht="44.25" customHeight="1" x14ac:dyDescent="0.3">
      <c r="A2" s="75" t="s">
        <v>0</v>
      </c>
      <c r="B2" s="75"/>
      <c r="C2" s="75"/>
      <c r="D2" s="75"/>
      <c r="E2" s="75"/>
      <c r="F2" s="75"/>
      <c r="G2" s="75"/>
      <c r="H2" s="75"/>
      <c r="I2" s="75"/>
    </row>
    <row r="3" spans="1:9" s="2" customFormat="1" ht="22.8" x14ac:dyDescent="0.3">
      <c r="A3" s="34"/>
      <c r="B3" s="34"/>
      <c r="C3" s="34"/>
      <c r="D3" s="34"/>
      <c r="E3" s="34"/>
      <c r="F3" s="34"/>
      <c r="G3" s="34"/>
      <c r="H3" s="34"/>
      <c r="I3" s="34"/>
    </row>
    <row r="4" spans="1:9" s="2" customFormat="1" ht="28.5" customHeight="1" x14ac:dyDescent="0.3">
      <c r="A4" s="34"/>
      <c r="B4" s="34"/>
      <c r="C4" s="34"/>
      <c r="D4" s="34"/>
      <c r="E4" s="34"/>
      <c r="F4" s="34"/>
      <c r="G4" s="34"/>
      <c r="H4" s="34"/>
      <c r="I4" s="34"/>
    </row>
    <row r="5" spans="1:9" s="2" customFormat="1" ht="22.8" x14ac:dyDescent="0.3">
      <c r="A5" s="34"/>
      <c r="B5" s="34"/>
      <c r="C5" s="34"/>
      <c r="D5" s="34"/>
      <c r="E5" s="34"/>
      <c r="F5" s="34"/>
      <c r="G5" s="34"/>
      <c r="H5" s="34"/>
      <c r="I5" s="34"/>
    </row>
    <row r="6" spans="1:9" s="2" customFormat="1" ht="12.75" customHeight="1" x14ac:dyDescent="0.3">
      <c r="A6" s="34"/>
      <c r="B6" s="34"/>
      <c r="C6" s="34"/>
      <c r="D6" s="34"/>
      <c r="E6" s="34"/>
      <c r="F6" s="34"/>
      <c r="G6" s="34"/>
      <c r="H6" s="34"/>
      <c r="I6" s="34"/>
    </row>
    <row r="7" spans="1:9" s="2" customFormat="1" ht="12.75" customHeight="1" x14ac:dyDescent="0.3">
      <c r="A7" s="34"/>
      <c r="B7" s="34"/>
      <c r="C7" s="34"/>
      <c r="D7" s="34"/>
      <c r="E7" s="34"/>
      <c r="F7" s="34"/>
      <c r="G7" s="34"/>
      <c r="H7" s="34"/>
      <c r="I7" s="34"/>
    </row>
    <row r="8" spans="1:9" s="2" customFormat="1" ht="12.75" customHeight="1" x14ac:dyDescent="0.3">
      <c r="A8" s="34"/>
      <c r="B8" s="34"/>
      <c r="C8" s="34"/>
      <c r="D8" s="34"/>
      <c r="E8" s="34"/>
      <c r="F8" s="34"/>
      <c r="G8" s="34"/>
      <c r="H8" s="34"/>
      <c r="I8" s="34"/>
    </row>
    <row r="9" spans="1:9" s="2" customFormat="1" ht="23.4" x14ac:dyDescent="0.3">
      <c r="A9" s="4" t="s">
        <v>1</v>
      </c>
      <c r="B9" s="5" t="s">
        <v>8</v>
      </c>
      <c r="C9" s="6" t="s">
        <v>2</v>
      </c>
      <c r="D9" s="5" t="s">
        <v>9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</row>
    <row r="10" spans="1:9" s="2" customFormat="1" ht="22.8" x14ac:dyDescent="0.3">
      <c r="A10" s="5">
        <v>0.9</v>
      </c>
      <c r="B10" s="5">
        <f>C10/(G10*D10)</f>
        <v>6.5226666666666671E-3</v>
      </c>
      <c r="C10" s="3">
        <v>24.46</v>
      </c>
      <c r="D10" s="5">
        <f>E10-F10</f>
        <v>75</v>
      </c>
      <c r="E10" s="3">
        <v>80</v>
      </c>
      <c r="F10" s="3">
        <v>5</v>
      </c>
      <c r="G10" s="3">
        <v>50</v>
      </c>
      <c r="H10" s="3">
        <v>250</v>
      </c>
      <c r="I10" s="3">
        <v>4000</v>
      </c>
    </row>
    <row r="11" spans="1:9" ht="15.75" customHeight="1" x14ac:dyDescent="0.3"/>
    <row r="12" spans="1:9" ht="37.5" customHeight="1" x14ac:dyDescent="0.3">
      <c r="A12" s="76"/>
      <c r="B12" s="76"/>
      <c r="C12" s="76"/>
      <c r="D12" s="76"/>
      <c r="E12" s="76"/>
      <c r="F12" s="76"/>
      <c r="G12" s="76"/>
      <c r="H12" s="76"/>
      <c r="I12" s="76"/>
    </row>
    <row r="13" spans="1:9" ht="36.75" customHeight="1" x14ac:dyDescent="0.3">
      <c r="A13" s="74">
        <f>(B10*I10*G10*D10^2*(1-0.59*B10*(I10/H10)))/(10^5)</f>
        <v>68.861701836799995</v>
      </c>
      <c r="B13" s="74"/>
      <c r="C13" s="74"/>
      <c r="D13" s="74"/>
      <c r="E13" s="74"/>
      <c r="F13" s="74"/>
      <c r="G13" s="74"/>
      <c r="H13" s="74"/>
      <c r="I13" s="74"/>
    </row>
    <row r="14" spans="1:9" ht="15.75" customHeight="1" x14ac:dyDescent="0.3"/>
    <row r="15" spans="1:9" ht="46.5" customHeight="1" x14ac:dyDescent="0.3">
      <c r="A15" s="76"/>
      <c r="B15" s="76"/>
      <c r="C15" s="76"/>
      <c r="D15" s="76"/>
      <c r="E15" s="76"/>
      <c r="F15" s="76"/>
      <c r="G15" s="76"/>
      <c r="H15" s="76"/>
      <c r="I15" s="76"/>
    </row>
    <row r="16" spans="1:9" ht="36.75" customHeight="1" x14ac:dyDescent="0.3">
      <c r="A16" s="74">
        <f>A13*A10</f>
        <v>61.975531653119994</v>
      </c>
      <c r="B16" s="74"/>
      <c r="C16" s="74"/>
      <c r="D16" s="74"/>
      <c r="E16" s="74"/>
      <c r="F16" s="74"/>
      <c r="G16" s="74"/>
      <c r="H16" s="74"/>
      <c r="I16" s="74"/>
    </row>
    <row r="18" spans="1:10" ht="26.25" customHeight="1" x14ac:dyDescent="0.3">
      <c r="A18" s="60" t="s">
        <v>40</v>
      </c>
      <c r="B18" s="60"/>
      <c r="C18" s="60"/>
      <c r="D18" s="60"/>
      <c r="E18" s="60"/>
      <c r="F18" s="60"/>
      <c r="G18" s="60"/>
      <c r="H18" s="60"/>
      <c r="I18" s="60"/>
      <c r="J18" s="60"/>
    </row>
    <row r="19" spans="1:10" ht="26.25" customHeight="1" x14ac:dyDescent="0.3">
      <c r="A19" s="60"/>
      <c r="B19" s="60"/>
      <c r="C19" s="60"/>
      <c r="D19" s="60"/>
      <c r="E19" s="60"/>
      <c r="F19" s="60"/>
      <c r="G19" s="60"/>
      <c r="H19" s="60"/>
      <c r="I19" s="60"/>
      <c r="J19" s="60"/>
    </row>
  </sheetData>
  <sheetProtection algorithmName="SHA-512" hashValue="4vP0M9xOCFaygWjOtOCaFGujvxdMR3UhHxTW+XUrg0bk3uFFklz8v9RH9WXfNm0QKI3vVV7qn/Ra1lmbYOO77g==" saltValue="Gyo+fHpNimBrUgDycFVL+Q==" spinCount="100000" sheet="1" objects="1" scenarios="1"/>
  <mergeCells count="8">
    <mergeCell ref="A18:J19"/>
    <mergeCell ref="A16:I16"/>
    <mergeCell ref="A2:I2"/>
    <mergeCell ref="A3:I5"/>
    <mergeCell ref="A6:I8"/>
    <mergeCell ref="A12:I12"/>
    <mergeCell ref="A13:I13"/>
    <mergeCell ref="A15:I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As,A's for Beam </vt:lpstr>
      <vt:lpstr>As+</vt:lpstr>
      <vt:lpstr>Mn,Mu</vt:lpstr>
      <vt:lpstr>'As,A''s for Beam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2020-08-01T19:24:54Z</dcterms:modified>
</cp:coreProperties>
</file>